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915" yWindow="2250" windowWidth="24915" windowHeight="12075"/>
  </bookViews>
  <sheets>
    <sheet name="Sheet1" sheetId="1" r:id="rId1"/>
    <sheet name="Sheet2" sheetId="2" r:id="rId2"/>
    <sheet name="Sheet3" sheetId="3" r:id="rId3"/>
  </sheets>
  <definedNames>
    <definedName name="_xlnm.Print_Titles" localSheetId="0">Sheet1!$1:$2</definedName>
  </definedNames>
  <calcPr calcId="145621"/>
</workbook>
</file>

<file path=xl/calcChain.xml><?xml version="1.0" encoding="utf-8"?>
<calcChain xmlns="http://schemas.openxmlformats.org/spreadsheetml/2006/main">
  <c r="K162" i="1" l="1"/>
  <c r="P162" i="1" s="1"/>
  <c r="D162" i="1"/>
  <c r="K163" i="1"/>
  <c r="P163" i="1" s="1"/>
  <c r="D163" i="1"/>
  <c r="K150" i="1"/>
  <c r="P150" i="1" s="1"/>
  <c r="P151" i="1"/>
  <c r="K151" i="1"/>
  <c r="D151" i="1"/>
  <c r="K28" i="1"/>
  <c r="P28" i="1" s="1"/>
  <c r="D28" i="1"/>
  <c r="K81" i="1"/>
  <c r="P81" i="1" s="1"/>
  <c r="D81" i="1"/>
  <c r="K160" i="1"/>
  <c r="P160" i="1" s="1"/>
  <c r="D160" i="1"/>
  <c r="P153" i="1"/>
  <c r="K153" i="1"/>
  <c r="D153" i="1"/>
  <c r="K152" i="1"/>
  <c r="P152" i="1" s="1"/>
  <c r="D152" i="1"/>
  <c r="K45" i="1"/>
  <c r="P45" i="1" s="1"/>
  <c r="D45" i="1"/>
  <c r="K158" i="1"/>
  <c r="P158" i="1" s="1"/>
  <c r="D158" i="1"/>
  <c r="P159" i="1"/>
  <c r="K159" i="1"/>
  <c r="D159" i="1"/>
  <c r="K78" i="1"/>
  <c r="P78" i="1" s="1"/>
  <c r="D78" i="1"/>
  <c r="P56" i="1"/>
  <c r="K56" i="1"/>
  <c r="D56" i="1"/>
  <c r="K148" i="1"/>
  <c r="P148" i="1" s="1"/>
  <c r="D148" i="1"/>
  <c r="K149" i="1"/>
  <c r="P149" i="1" s="1"/>
  <c r="D149" i="1"/>
  <c r="K98" i="1"/>
  <c r="P98" i="1" s="1"/>
  <c r="D98" i="1"/>
  <c r="K147" i="1"/>
  <c r="P147" i="1" s="1"/>
  <c r="D147" i="1"/>
  <c r="K143" i="1"/>
  <c r="P143" i="1" s="1"/>
  <c r="D143" i="1"/>
  <c r="K142" i="1"/>
  <c r="P142" i="1" s="1"/>
  <c r="D142" i="1"/>
  <c r="K137" i="1"/>
  <c r="P137" i="1" s="1"/>
  <c r="D137" i="1"/>
  <c r="K104" i="1"/>
  <c r="P104" i="1" s="1"/>
  <c r="D104" i="1"/>
  <c r="K129" i="1"/>
  <c r="P129" i="1" s="1"/>
  <c r="D129" i="1"/>
  <c r="K141" i="1"/>
  <c r="P141" i="1" s="1"/>
  <c r="D141" i="1"/>
  <c r="K157" i="1"/>
  <c r="P157" i="1" s="1"/>
  <c r="D157" i="1"/>
  <c r="K37" i="1"/>
  <c r="P37" i="1" s="1"/>
  <c r="D37" i="1"/>
  <c r="K61" i="1"/>
  <c r="P61" i="1" s="1"/>
  <c r="D61" i="1"/>
  <c r="P140" i="1"/>
  <c r="K140" i="1"/>
  <c r="D140" i="1"/>
  <c r="C140" i="1"/>
  <c r="P139" i="1"/>
  <c r="K139" i="1"/>
  <c r="D139" i="1"/>
  <c r="K132" i="1"/>
  <c r="P132" i="1" s="1"/>
  <c r="D132" i="1"/>
  <c r="C132" i="1"/>
  <c r="K131" i="1"/>
  <c r="P131" i="1" s="1"/>
  <c r="D131" i="1"/>
  <c r="P133" i="1"/>
  <c r="K133" i="1"/>
  <c r="D133" i="1"/>
  <c r="K134" i="1"/>
  <c r="P134" i="1" s="1"/>
  <c r="D134" i="1"/>
  <c r="K39" i="1"/>
  <c r="P39" i="1" s="1"/>
  <c r="D39" i="1"/>
  <c r="K128" i="1"/>
  <c r="P128" i="1" s="1"/>
  <c r="D128" i="1"/>
  <c r="K113" i="1"/>
  <c r="P113" i="1" s="1"/>
  <c r="D113" i="1"/>
  <c r="K126" i="1"/>
  <c r="P126" i="1" s="1"/>
  <c r="D126" i="1"/>
  <c r="K125" i="1"/>
  <c r="P125" i="1" s="1"/>
  <c r="D125" i="1"/>
  <c r="K14" i="1"/>
  <c r="P14" i="1" s="1"/>
  <c r="D14" i="1"/>
  <c r="K8" i="1"/>
  <c r="P8" i="1" s="1"/>
  <c r="D8" i="1"/>
  <c r="K9" i="1"/>
  <c r="P9" i="1" s="1"/>
  <c r="D9" i="1"/>
  <c r="K123" i="1"/>
  <c r="P123" i="1" s="1"/>
  <c r="D123" i="1"/>
  <c r="K120" i="1"/>
  <c r="P120" i="1" s="1"/>
  <c r="D120" i="1"/>
  <c r="K121" i="1"/>
  <c r="P121" i="1" s="1"/>
  <c r="D121" i="1"/>
  <c r="K88" i="1"/>
  <c r="P88" i="1" s="1"/>
  <c r="D88" i="1"/>
  <c r="K136" i="1"/>
  <c r="P136" i="1" s="1"/>
  <c r="D136" i="1"/>
  <c r="K103" i="1"/>
  <c r="P103" i="1" s="1"/>
  <c r="D103" i="1"/>
  <c r="P127" i="1"/>
  <c r="K127" i="1"/>
  <c r="D127" i="1"/>
  <c r="K115" i="1"/>
  <c r="P115" i="1" s="1"/>
  <c r="D115" i="1"/>
  <c r="K122" i="1"/>
  <c r="P122" i="1" s="1"/>
  <c r="D122" i="1"/>
  <c r="K118" i="1"/>
  <c r="P118" i="1" s="1"/>
  <c r="D118" i="1"/>
  <c r="K119" i="1"/>
  <c r="P119" i="1" s="1"/>
  <c r="D119" i="1"/>
  <c r="K114" i="1"/>
  <c r="P114" i="1" s="1"/>
  <c r="D114" i="1"/>
  <c r="K135" i="1"/>
  <c r="P135" i="1" s="1"/>
  <c r="D135" i="1"/>
  <c r="K102" i="1"/>
  <c r="P102" i="1" s="1"/>
  <c r="D102" i="1"/>
  <c r="M138" i="1"/>
  <c r="K138" i="1"/>
  <c r="P138" i="1" s="1"/>
  <c r="D138" i="1"/>
  <c r="K109" i="1"/>
  <c r="P109" i="1" s="1"/>
  <c r="D109" i="1"/>
  <c r="K105" i="1"/>
  <c r="P105" i="1" s="1"/>
  <c r="D105" i="1"/>
  <c r="K145" i="1"/>
  <c r="P145" i="1" s="1"/>
  <c r="D145" i="1"/>
  <c r="K146" i="1"/>
  <c r="P146" i="1" s="1"/>
  <c r="D146" i="1"/>
  <c r="P100" i="1"/>
  <c r="K100" i="1"/>
  <c r="D100" i="1"/>
  <c r="K99" i="1"/>
  <c r="P99" i="1" s="1"/>
  <c r="D99" i="1"/>
  <c r="K117" i="1"/>
  <c r="P117" i="1" s="1"/>
  <c r="D117" i="1"/>
  <c r="K95" i="1"/>
  <c r="P95" i="1" s="1"/>
  <c r="D95" i="1"/>
  <c r="P161" i="1"/>
  <c r="K161" i="1"/>
  <c r="D161" i="1"/>
  <c r="K91" i="1"/>
  <c r="P91" i="1" s="1"/>
  <c r="D91" i="1"/>
  <c r="K6" i="1"/>
  <c r="P6" i="1" s="1"/>
  <c r="D6" i="1"/>
  <c r="K3" i="1"/>
  <c r="P3" i="1" s="1"/>
  <c r="D3" i="1"/>
  <c r="K90" i="1"/>
  <c r="P90" i="1" s="1"/>
  <c r="D90" i="1"/>
  <c r="K57" i="1"/>
  <c r="P57" i="1" s="1"/>
  <c r="D57" i="1"/>
  <c r="C57" i="1"/>
  <c r="K87" i="1"/>
  <c r="P87" i="1" s="1"/>
  <c r="D87" i="1"/>
  <c r="C87" i="1"/>
  <c r="K29" i="1"/>
  <c r="P29" i="1" s="1"/>
  <c r="D29" i="1"/>
  <c r="K86" i="1"/>
  <c r="P86" i="1" s="1"/>
  <c r="D86" i="1"/>
  <c r="K17" i="1"/>
  <c r="P17" i="1" s="1"/>
  <c r="D17" i="1"/>
  <c r="P85" i="1"/>
  <c r="K85" i="1"/>
  <c r="D85" i="1"/>
  <c r="K30" i="1"/>
  <c r="P30" i="1" s="1"/>
  <c r="D30" i="1"/>
  <c r="K82" i="1"/>
  <c r="P82" i="1" s="1"/>
  <c r="D82" i="1"/>
  <c r="N15" i="1"/>
  <c r="K15" i="1"/>
  <c r="D15" i="1"/>
  <c r="K79" i="1"/>
  <c r="P79" i="1" s="1"/>
  <c r="D79" i="1"/>
  <c r="K46" i="1"/>
  <c r="P46" i="1" s="1"/>
  <c r="D46" i="1"/>
  <c r="K77" i="1"/>
  <c r="P77" i="1" s="1"/>
  <c r="D77" i="1"/>
  <c r="P144" i="1"/>
  <c r="K144" i="1"/>
  <c r="D144" i="1"/>
  <c r="K96" i="1"/>
  <c r="P96" i="1" s="1"/>
  <c r="D96" i="1"/>
  <c r="K97" i="1"/>
  <c r="P97" i="1" s="1"/>
  <c r="D97" i="1"/>
  <c r="K76" i="1"/>
  <c r="P76" i="1" s="1"/>
  <c r="D76" i="1"/>
  <c r="K75" i="1"/>
  <c r="P75" i="1" s="1"/>
  <c r="D75" i="1"/>
  <c r="K74" i="1"/>
  <c r="P74" i="1" s="1"/>
  <c r="D74" i="1"/>
  <c r="K89" i="1"/>
  <c r="P89" i="1" s="1"/>
  <c r="D89" i="1"/>
  <c r="K72" i="1"/>
  <c r="P72" i="1" s="1"/>
  <c r="D72" i="1"/>
  <c r="K84" i="1"/>
  <c r="P84" i="1" s="1"/>
  <c r="D84" i="1"/>
  <c r="K83" i="1"/>
  <c r="P83" i="1" s="1"/>
  <c r="D83" i="1"/>
  <c r="K71" i="1"/>
  <c r="P71" i="1" s="1"/>
  <c r="D71" i="1"/>
  <c r="K110" i="1"/>
  <c r="P110" i="1" s="1"/>
  <c r="D110" i="1"/>
  <c r="K70" i="1"/>
  <c r="P70" i="1" s="1"/>
  <c r="D70" i="1"/>
  <c r="K68" i="1"/>
  <c r="P68" i="1" s="1"/>
  <c r="D68" i="1"/>
  <c r="K73" i="1"/>
  <c r="P73" i="1" s="1"/>
  <c r="D73" i="1"/>
  <c r="K67" i="1"/>
  <c r="P67" i="1" s="1"/>
  <c r="D67" i="1"/>
  <c r="P66" i="1"/>
  <c r="K66" i="1"/>
  <c r="D66" i="1"/>
  <c r="N65" i="1"/>
  <c r="K65" i="1"/>
  <c r="P65" i="1" s="1"/>
  <c r="D65" i="1"/>
  <c r="K155" i="1"/>
  <c r="P155" i="1" s="1"/>
  <c r="D155" i="1"/>
  <c r="P36" i="1"/>
  <c r="K36" i="1"/>
  <c r="D36" i="1"/>
  <c r="K111" i="1"/>
  <c r="P111" i="1" s="1"/>
  <c r="D111" i="1"/>
  <c r="K106" i="1"/>
  <c r="P106" i="1" s="1"/>
  <c r="D106" i="1"/>
  <c r="K92" i="1"/>
  <c r="P92" i="1" s="1"/>
  <c r="D92" i="1"/>
  <c r="K63" i="1"/>
  <c r="P63" i="1" s="1"/>
  <c r="D63" i="1"/>
  <c r="N62" i="1"/>
  <c r="M62" i="1"/>
  <c r="K62" i="1"/>
  <c r="D62" i="1"/>
  <c r="K60" i="1"/>
  <c r="P60" i="1" s="1"/>
  <c r="D60" i="1"/>
  <c r="K35" i="1"/>
  <c r="P35" i="1" s="1"/>
  <c r="D35" i="1"/>
  <c r="P58" i="1"/>
  <c r="K58" i="1"/>
  <c r="D58" i="1"/>
  <c r="M25" i="1"/>
  <c r="K25" i="1"/>
  <c r="P25" i="1" s="1"/>
  <c r="D25" i="1"/>
  <c r="L64" i="1"/>
  <c r="K64" i="1"/>
  <c r="D64" i="1"/>
  <c r="K54" i="1"/>
  <c r="P54" i="1" s="1"/>
  <c r="K55" i="1"/>
  <c r="P55" i="1" s="1"/>
  <c r="D55" i="1"/>
  <c r="P112" i="1"/>
  <c r="K112" i="1"/>
  <c r="D112" i="1"/>
  <c r="K80" i="1"/>
  <c r="P80" i="1" s="1"/>
  <c r="D80" i="1"/>
  <c r="K48" i="1"/>
  <c r="P48" i="1" s="1"/>
  <c r="D48" i="1"/>
  <c r="K13" i="1"/>
  <c r="P13" i="1" s="1"/>
  <c r="D13" i="1"/>
  <c r="K50" i="1"/>
  <c r="P50" i="1" s="1"/>
  <c r="D50" i="1"/>
  <c r="K10" i="1"/>
  <c r="P10" i="1" s="1"/>
  <c r="D10" i="1"/>
  <c r="M49" i="1"/>
  <c r="K49" i="1"/>
  <c r="D49" i="1"/>
  <c r="K47" i="1"/>
  <c r="P47" i="1" s="1"/>
  <c r="D47" i="1"/>
  <c r="K44" i="1"/>
  <c r="P44" i="1" s="1"/>
  <c r="D44" i="1"/>
  <c r="K43" i="1"/>
  <c r="P43" i="1" s="1"/>
  <c r="D43" i="1"/>
  <c r="K42" i="1"/>
  <c r="P42" i="1" s="1"/>
  <c r="D42" i="1"/>
  <c r="K116" i="1"/>
  <c r="P116" i="1" s="1"/>
  <c r="D116" i="1"/>
  <c r="K52" i="1"/>
  <c r="P52" i="1" s="1"/>
  <c r="D52" i="1"/>
  <c r="K51" i="1"/>
  <c r="P51" i="1" s="1"/>
  <c r="D51" i="1"/>
  <c r="K40" i="1"/>
  <c r="P40" i="1" s="1"/>
  <c r="K41" i="1"/>
  <c r="P41" i="1" s="1"/>
  <c r="D41" i="1"/>
  <c r="P34" i="1"/>
  <c r="K34" i="1"/>
  <c r="D34" i="1"/>
  <c r="K33" i="1"/>
  <c r="P33" i="1" s="1"/>
  <c r="D33" i="1"/>
  <c r="C33" i="1"/>
  <c r="K53" i="1"/>
  <c r="P53" i="1" s="1"/>
  <c r="D53" i="1"/>
  <c r="P31" i="1"/>
  <c r="K31" i="1"/>
  <c r="D31" i="1"/>
  <c r="K22" i="1"/>
  <c r="P22" i="1" s="1"/>
  <c r="D22" i="1"/>
  <c r="K27" i="1"/>
  <c r="P27" i="1" s="1"/>
  <c r="K26" i="1"/>
  <c r="P26" i="1" s="1"/>
  <c r="D26" i="1"/>
  <c r="K156" i="1"/>
  <c r="P156" i="1" s="1"/>
  <c r="D156" i="1"/>
  <c r="K23" i="1"/>
  <c r="P23" i="1" s="1"/>
  <c r="D23" i="1"/>
  <c r="K124" i="1"/>
  <c r="P124" i="1" s="1"/>
  <c r="D124" i="1"/>
  <c r="K38" i="1"/>
  <c r="P38" i="1" s="1"/>
  <c r="D38" i="1"/>
  <c r="K21" i="1"/>
  <c r="P21" i="1" s="1"/>
  <c r="D21" i="1"/>
  <c r="K20" i="1"/>
  <c r="P20" i="1" s="1"/>
  <c r="D20" i="1"/>
  <c r="C20" i="1"/>
  <c r="K108" i="1"/>
  <c r="P108" i="1" s="1"/>
  <c r="D108" i="1"/>
  <c r="K107" i="1"/>
  <c r="P107" i="1" s="1"/>
  <c r="D107" i="1"/>
  <c r="K59" i="1"/>
  <c r="P59" i="1" s="1"/>
  <c r="D59" i="1"/>
  <c r="K19" i="1"/>
  <c r="P19" i="1" s="1"/>
  <c r="D19" i="1"/>
  <c r="P18" i="1"/>
  <c r="K18" i="1"/>
  <c r="D18" i="1"/>
  <c r="K16" i="1"/>
  <c r="P16" i="1" s="1"/>
  <c r="D16" i="1"/>
  <c r="K93" i="1"/>
  <c r="P93" i="1" s="1"/>
  <c r="D93" i="1"/>
  <c r="K130" i="1"/>
  <c r="P130" i="1" s="1"/>
  <c r="D130" i="1"/>
  <c r="K24" i="1"/>
  <c r="P24" i="1" s="1"/>
  <c r="D24" i="1"/>
  <c r="K101" i="1"/>
  <c r="P101" i="1" s="1"/>
  <c r="D101" i="1"/>
  <c r="N11" i="1"/>
  <c r="K11" i="1"/>
  <c r="D11" i="1"/>
  <c r="K154" i="1"/>
  <c r="P154" i="1" s="1"/>
  <c r="D154" i="1"/>
  <c r="K12" i="1"/>
  <c r="P12" i="1" s="1"/>
  <c r="D12" i="1"/>
  <c r="K69" i="1"/>
  <c r="P69" i="1" s="1"/>
  <c r="D69" i="1"/>
  <c r="K7" i="1"/>
  <c r="P7" i="1" s="1"/>
  <c r="D7" i="1"/>
  <c r="K5" i="1"/>
  <c r="P5" i="1" s="1"/>
  <c r="D5" i="1"/>
  <c r="K32" i="1"/>
  <c r="P32" i="1" s="1"/>
  <c r="D32" i="1"/>
  <c r="K4" i="1"/>
  <c r="P4" i="1" s="1"/>
  <c r="D4" i="1"/>
  <c r="K94" i="1"/>
  <c r="P94" i="1" s="1"/>
  <c r="D94" i="1"/>
  <c r="P49" i="1" l="1"/>
  <c r="P11" i="1"/>
  <c r="P62" i="1"/>
  <c r="P15" i="1"/>
  <c r="P64" i="1"/>
</calcChain>
</file>

<file path=xl/comments1.xml><?xml version="1.0" encoding="utf-8"?>
<comments xmlns="http://schemas.openxmlformats.org/spreadsheetml/2006/main">
  <authors>
    <author>Elisha Campbell</author>
  </authors>
  <commentList>
    <comment ref="D52" authorId="0">
      <text>
        <r>
          <rPr>
            <b/>
            <sz val="8"/>
            <color indexed="81"/>
            <rFont val="Tahoma"/>
            <family val="2"/>
          </rPr>
          <t>Elisha Campbell:</t>
        </r>
        <r>
          <rPr>
            <sz val="8"/>
            <color indexed="81"/>
            <rFont val="Tahoma"/>
            <family val="2"/>
          </rPr>
          <t xml:space="preserve">
Melissa and I discussed.  We used the total millage levied by Forrest to calcualte this information</t>
        </r>
      </text>
    </comment>
    <comment ref="D140" authorId="0">
      <text>
        <r>
          <rPr>
            <b/>
            <sz val="8"/>
            <color indexed="81"/>
            <rFont val="Tahoma"/>
            <family val="2"/>
          </rPr>
          <t>Elisha Campbell:</t>
        </r>
        <r>
          <rPr>
            <sz val="8"/>
            <color indexed="81"/>
            <rFont val="Tahoma"/>
            <family val="2"/>
          </rPr>
          <t xml:space="preserve">
Todd, Melissa, and I discussed.  We can not break down the Special Homestead Valuation due to the fact that Drew has debt to be paid that is not assessed to Sunflower County.  It was decided to use the combined amounts given by the Sunflower Co. Deputy Assessor.</t>
        </r>
      </text>
    </comment>
  </commentList>
</comments>
</file>

<file path=xl/sharedStrings.xml><?xml version="1.0" encoding="utf-8"?>
<sst xmlns="http://schemas.openxmlformats.org/spreadsheetml/2006/main" count="207" uniqueCount="205">
  <si>
    <t>New</t>
  </si>
  <si>
    <t>Other</t>
  </si>
  <si>
    <t>District Name</t>
  </si>
  <si>
    <t>Property</t>
  </si>
  <si>
    <t>3 Mill</t>
  </si>
  <si>
    <t>0130</t>
  </si>
  <si>
    <t>NATCHEZ- ADAMS</t>
  </si>
  <si>
    <t>0200</t>
  </si>
  <si>
    <t>ALCORN COUNTY</t>
  </si>
  <si>
    <t>0220</t>
  </si>
  <si>
    <t>CORINTH</t>
  </si>
  <si>
    <t>0300</t>
  </si>
  <si>
    <t>AMITE COUNTY</t>
  </si>
  <si>
    <t>0400</t>
  </si>
  <si>
    <t>ATTALA COUNTY</t>
  </si>
  <si>
    <t>0420</t>
  </si>
  <si>
    <t>KOSCIUSKO</t>
  </si>
  <si>
    <t>0500</t>
  </si>
  <si>
    <t>BENTON COUNTY</t>
  </si>
  <si>
    <t>0611</t>
  </si>
  <si>
    <t xml:space="preserve">WEST BOLIVAR </t>
  </si>
  <si>
    <t>0612</t>
  </si>
  <si>
    <t>BENOIT</t>
  </si>
  <si>
    <t>0613</t>
  </si>
  <si>
    <t>NORTH BOLIVAR</t>
  </si>
  <si>
    <t>0614</t>
  </si>
  <si>
    <t>CLEVELAND</t>
  </si>
  <si>
    <t>0615</t>
  </si>
  <si>
    <t>SHAW</t>
  </si>
  <si>
    <t>0616</t>
  </si>
  <si>
    <t>MOUND BAYOU</t>
  </si>
  <si>
    <t>0700</t>
  </si>
  <si>
    <t>CALHOUN COUNTY</t>
  </si>
  <si>
    <t>0800</t>
  </si>
  <si>
    <t>CARROLL COUNTY</t>
  </si>
  <si>
    <t>0900</t>
  </si>
  <si>
    <t>CHICKASAW</t>
  </si>
  <si>
    <t>0920</t>
  </si>
  <si>
    <t>HOUSTON</t>
  </si>
  <si>
    <t>0921</t>
  </si>
  <si>
    <t>OKOLONA (CHICKASAW)</t>
  </si>
  <si>
    <t>OKOLONA (MONROE)</t>
  </si>
  <si>
    <t>CHOCTAW COUNTY</t>
  </si>
  <si>
    <t>CLAIBORNE COUNTY</t>
  </si>
  <si>
    <t>ENTERPRISE</t>
  </si>
  <si>
    <t>QUITMAN</t>
  </si>
  <si>
    <t>CLAY COUNTY</t>
  </si>
  <si>
    <t>WEST POINT</t>
  </si>
  <si>
    <t>COAHOMA COUNTY</t>
  </si>
  <si>
    <t>COAHOMA COUNTY AHS</t>
  </si>
  <si>
    <t>CLARKSDALE</t>
  </si>
  <si>
    <t>COPIAH COUNTY</t>
  </si>
  <si>
    <t>HAZLEHURST</t>
  </si>
  <si>
    <t>COVINGTON COUNTY</t>
  </si>
  <si>
    <t>DESOTO COUNTY</t>
  </si>
  <si>
    <t>FORREST COUNTY</t>
  </si>
  <si>
    <t>FORREST AHS</t>
  </si>
  <si>
    <t>HATTIESBURG (FORREST)</t>
  </si>
  <si>
    <t>HATTIESBURG (LAMAR)</t>
  </si>
  <si>
    <t>PETAL</t>
  </si>
  <si>
    <t>FRANKLIN COUNTY</t>
  </si>
  <si>
    <t>GEORGE COUNTY</t>
  </si>
  <si>
    <t>GREENE COUNTY</t>
  </si>
  <si>
    <t>GRENADA PUBLIC</t>
  </si>
  <si>
    <t>HANCOCK COUNTY</t>
  </si>
  <si>
    <t>BAY ST. LOUIS/WAVELAND</t>
  </si>
  <si>
    <t>HARRISON COUNTY</t>
  </si>
  <si>
    <t>BILOXI</t>
  </si>
  <si>
    <t>GULFPORT</t>
  </si>
  <si>
    <t>2422</t>
  </si>
  <si>
    <t>LONG BEACH</t>
  </si>
  <si>
    <t>PASS CHRISTIAN</t>
  </si>
  <si>
    <t>HINDS COUNTY</t>
  </si>
  <si>
    <t>HINDS AHS</t>
  </si>
  <si>
    <t>JACKSON PUBLIC</t>
  </si>
  <si>
    <t>CLINTON</t>
  </si>
  <si>
    <t>HOLMES COUNTY</t>
  </si>
  <si>
    <t>DURANT</t>
  </si>
  <si>
    <t>HUMPHREYS COUNTY</t>
  </si>
  <si>
    <t>ITAWAMBA COUNTY</t>
  </si>
  <si>
    <t>JACKSON COUNTY</t>
  </si>
  <si>
    <t>3020</t>
  </si>
  <si>
    <t>MOSS POINT</t>
  </si>
  <si>
    <t>3021</t>
  </si>
  <si>
    <t>OCEAN SPRINGS</t>
  </si>
  <si>
    <t>PASCAGOULA</t>
  </si>
  <si>
    <t>EAST JASPER</t>
  </si>
  <si>
    <t>WEST JASPER</t>
  </si>
  <si>
    <t>JEFFERSON COUNTY</t>
  </si>
  <si>
    <t>JEFFERSON DAVIS COUNTY</t>
  </si>
  <si>
    <t>JONES COUNTY</t>
  </si>
  <si>
    <t>LAUREL</t>
  </si>
  <si>
    <t>KEMPER COUNTY</t>
  </si>
  <si>
    <t>LAFAYETTE COUNTY</t>
  </si>
  <si>
    <t>OXFORD</t>
  </si>
  <si>
    <t>LAMAR COUNTY</t>
  </si>
  <si>
    <t>LUMBERTON-Lamar</t>
  </si>
  <si>
    <t>LUMBERTON-Pearl River</t>
  </si>
  <si>
    <t>LAUDERDALE COUNTY</t>
  </si>
  <si>
    <t>MERIDIAN</t>
  </si>
  <si>
    <t>LAWRENCE COUNTY</t>
  </si>
  <si>
    <t>LEAKE COUNTY</t>
  </si>
  <si>
    <t>LEE COUNTY</t>
  </si>
  <si>
    <t xml:space="preserve">NETTLETON-Monroe </t>
  </si>
  <si>
    <t>NETTLETON-Lee</t>
  </si>
  <si>
    <t>TUPELO</t>
  </si>
  <si>
    <t>LEFLORE COUNTY</t>
  </si>
  <si>
    <t>GREENWOOD</t>
  </si>
  <si>
    <t>LINCOLN COUNTY</t>
  </si>
  <si>
    <t>BROOKHAVEN</t>
  </si>
  <si>
    <t>LOWNDES COUNTY</t>
  </si>
  <si>
    <t>COLUMBUS</t>
  </si>
  <si>
    <t>MADISON COUNTY</t>
  </si>
  <si>
    <t>CANTON</t>
  </si>
  <si>
    <t>MARION COUNTY</t>
  </si>
  <si>
    <t>COLUMBIA</t>
  </si>
  <si>
    <t>MARSHALL COUNTY</t>
  </si>
  <si>
    <t>HOLLY SPRINGS</t>
  </si>
  <si>
    <t>MONROE COUNTY</t>
  </si>
  <si>
    <t>ABERDEEN</t>
  </si>
  <si>
    <t>AMORY</t>
  </si>
  <si>
    <t>MONTGOMERY COUNTY</t>
  </si>
  <si>
    <t>WINONA</t>
  </si>
  <si>
    <t>NESHOBA COUNTY</t>
  </si>
  <si>
    <t>PHILADELPHIA</t>
  </si>
  <si>
    <t>NEWTON COUNTY</t>
  </si>
  <si>
    <t>NEWTON MUNICIPAL</t>
  </si>
  <si>
    <t>UNION (NEWTON)</t>
  </si>
  <si>
    <t>5131</t>
  </si>
  <si>
    <t>UNION (NESHOBA)</t>
  </si>
  <si>
    <t>5200</t>
  </si>
  <si>
    <t>NOXUBEE COUNTY</t>
  </si>
  <si>
    <t>OKTIBBEHA COUNTY</t>
  </si>
  <si>
    <t>STARKVILLE</t>
  </si>
  <si>
    <t>NORTH PANOLA</t>
  </si>
  <si>
    <t>SOUTH PANOLA</t>
  </si>
  <si>
    <t>PEARL RIVER COUNTY</t>
  </si>
  <si>
    <t>PICAYUNE (PEARL RIVER)</t>
  </si>
  <si>
    <t>PICAYUNE (HANCOCK)</t>
  </si>
  <si>
    <t>POPLARVILLE</t>
  </si>
  <si>
    <t>PERRY COUNTY</t>
  </si>
  <si>
    <t>RICHTON</t>
  </si>
  <si>
    <t>5711</t>
  </si>
  <si>
    <t>NORTH PIKE</t>
  </si>
  <si>
    <t>SOUTH PIKE</t>
  </si>
  <si>
    <t>MCCOMB</t>
  </si>
  <si>
    <t>PONTOTOC COUNTY</t>
  </si>
  <si>
    <t>5820</t>
  </si>
  <si>
    <t>PONTOTOC CITY</t>
  </si>
  <si>
    <t>PRENTISS COUNTY</t>
  </si>
  <si>
    <t>BALDWYN-Prentiss</t>
  </si>
  <si>
    <t>BALDWYN-Lee</t>
  </si>
  <si>
    <t>BOONEVILLE</t>
  </si>
  <si>
    <t>QUITMAN COUNTY</t>
  </si>
  <si>
    <t>RANKIN COUNTY</t>
  </si>
  <si>
    <t>PEARL</t>
  </si>
  <si>
    <t>SCOTT COUNTY</t>
  </si>
  <si>
    <t>FOREST</t>
  </si>
  <si>
    <t>SOUTH DELTA/Shar.</t>
  </si>
  <si>
    <t>SOUTH DELTA/Issaq.</t>
  </si>
  <si>
    <t>SIMPSON COUNTY</t>
  </si>
  <si>
    <t>SMITH COUNTY</t>
  </si>
  <si>
    <t>STONE COUNTY</t>
  </si>
  <si>
    <t>SUNFLOWER COUNTY</t>
  </si>
  <si>
    <t>INDIANOLA</t>
  </si>
  <si>
    <t>EAST TALLAHATCHIE</t>
  </si>
  <si>
    <t>WEST TALLAHATCHIE</t>
  </si>
  <si>
    <t>TATE COUNTY</t>
  </si>
  <si>
    <t>SENATOBIA</t>
  </si>
  <si>
    <t>7011</t>
  </si>
  <si>
    <t>NORTH TIPPAH</t>
  </si>
  <si>
    <t>SOUTH TIPPAH</t>
  </si>
  <si>
    <t>TISHOMINGO COUNTY</t>
  </si>
  <si>
    <t>TUNICA COUNTY</t>
  </si>
  <si>
    <t>UNION COUNTY</t>
  </si>
  <si>
    <t>NEW ALBANY</t>
  </si>
  <si>
    <t>WALTHALL COUNTY</t>
  </si>
  <si>
    <t>VICKSBURG-WARREN</t>
  </si>
  <si>
    <t>HOLLANDALE</t>
  </si>
  <si>
    <t>LELAND</t>
  </si>
  <si>
    <t>WESTERN LINE- Wash</t>
  </si>
  <si>
    <t>WESTERN LINE- Issaq</t>
  </si>
  <si>
    <t>GREENVILLE</t>
  </si>
  <si>
    <t>WAYNE COUNTY</t>
  </si>
  <si>
    <t>WEBSTER COUNTY</t>
  </si>
  <si>
    <t>WILKINSON COUNTY</t>
  </si>
  <si>
    <t>LOUISVILLE</t>
  </si>
  <si>
    <t xml:space="preserve"> </t>
  </si>
  <si>
    <t>COFFEEVILLE</t>
  </si>
  <si>
    <t>WATER VALLEY (Yalo)</t>
  </si>
  <si>
    <t>WATER VALLEY (LAF)</t>
  </si>
  <si>
    <t>YAZOO COUNTY</t>
  </si>
  <si>
    <t>YAZOO CITY</t>
  </si>
  <si>
    <t>District Number</t>
  </si>
  <si>
    <t>Assess Value</t>
  </si>
  <si>
    <t>Homestead Evaluation</t>
  </si>
  <si>
    <t>Homestead Credit</t>
  </si>
  <si>
    <t>Homestead Reimburse.</t>
  </si>
  <si>
    <t>Current Mills</t>
  </si>
  <si>
    <t>Voc. Ed. Mills</t>
  </si>
  <si>
    <t>Other Mills</t>
  </si>
  <si>
    <t>Total Curr. Oper. Mills</t>
  </si>
  <si>
    <t>General Obligat.</t>
  </si>
  <si>
    <t>Ad. Val. Shortfall</t>
  </si>
  <si>
    <t>TOTAL LEVIED</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</si>
</sst>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_(* \(#,##0.00\);_(* &quot;-&quot;??_);_(@_)"/>
  </numFmts>
  <fonts count="8" x14ac:knownFonts="1">
    <font>
      <sz val="11"/>
      <color theme="1"/>
      <name val="Calibri"/>
      <family val="2"/>
      <scheme val="minor"/>
    </font>
    <font>
      <sz val="11"/>
      <color theme="1"/>
      <name val="Calibri"/>
      <family val="2"/>
      <scheme val="minor"/>
    </font>
    <font>
      <sz val="10"/>
      <name val="Arial"/>
      <family val="2"/>
    </font>
    <font>
      <b/>
      <sz val="8"/>
      <color indexed="81"/>
      <name val="Tahoma"/>
      <family val="2"/>
    </font>
    <font>
      <sz val="8"/>
      <color indexed="81"/>
      <name val="Tahoma"/>
      <family val="2"/>
    </font>
    <font>
      <b/>
      <sz val="10"/>
      <color theme="0"/>
      <name val="Arial"/>
      <family val="2"/>
    </font>
    <font>
      <sz val="10"/>
      <color theme="1"/>
      <name val="Calibri"/>
      <family val="2"/>
      <scheme val="minor"/>
    </font>
    <font>
      <sz val="10"/>
      <color indexed="23"/>
      <name val="Arial"/>
      <family val="2"/>
    </font>
  </fonts>
  <fills count="8">
    <fill>
      <patternFill patternType="none"/>
    </fill>
    <fill>
      <patternFill patternType="gray125"/>
    </fill>
    <fill>
      <patternFill patternType="solid">
        <fgColor indexed="22"/>
        <bgColor indexed="24"/>
      </patternFill>
    </fill>
    <fill>
      <patternFill patternType="solid">
        <fgColor indexed="9"/>
        <bgColor indexed="24"/>
      </patternFill>
    </fill>
    <fill>
      <patternFill patternType="solid">
        <fgColor theme="0" tint="-0.249977111117893"/>
        <bgColor indexed="24"/>
      </patternFill>
    </fill>
    <fill>
      <patternFill patternType="solid">
        <fgColor theme="0" tint="-0.249977111117893"/>
        <bgColor indexed="64"/>
      </patternFill>
    </fill>
    <fill>
      <patternFill patternType="solid">
        <fgColor theme="0" tint="-0.34998626667073579"/>
        <bgColor indexed="24"/>
      </patternFill>
    </fill>
    <fill>
      <patternFill patternType="solid">
        <fgColor theme="3" tint="-0.249977111117893"/>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2">
    <xf numFmtId="0" fontId="0" fillId="0" borderId="0"/>
    <xf numFmtId="43" fontId="1" fillId="0" borderId="0" applyFont="0" applyFill="0" applyBorder="0" applyAlignment="0" applyProtection="0"/>
  </cellStyleXfs>
  <cellXfs count="68">
    <xf numFmtId="0" fontId="0" fillId="0" borderId="0" xfId="0"/>
    <xf numFmtId="0" fontId="2" fillId="0" borderId="0" xfId="0" applyFont="1" applyAlignment="1">
      <alignment horizontal="right"/>
    </xf>
    <xf numFmtId="0" fontId="2" fillId="0" borderId="0" xfId="0" applyFont="1" applyAlignment="1"/>
    <xf numFmtId="0" fontId="2" fillId="0" borderId="0" xfId="0" applyFont="1" applyFill="1" applyAlignment="1"/>
    <xf numFmtId="0" fontId="2" fillId="0" borderId="1" xfId="0" applyFont="1" applyFill="1" applyBorder="1" applyAlignment="1" applyProtection="1">
      <alignment horizontal="right"/>
    </xf>
    <xf numFmtId="0" fontId="2" fillId="4" borderId="1" xfId="0" applyFont="1" applyFill="1" applyBorder="1" applyAlignment="1" applyProtection="1"/>
    <xf numFmtId="3" fontId="5" fillId="7" borderId="1" xfId="0" applyNumberFormat="1" applyFont="1" applyFill="1" applyBorder="1" applyAlignment="1">
      <alignment horizontal="center"/>
    </xf>
    <xf numFmtId="0" fontId="6" fillId="0" borderId="0" xfId="0" applyFont="1"/>
    <xf numFmtId="3" fontId="2" fillId="2" borderId="2" xfId="0" applyNumberFormat="1" applyFont="1" applyFill="1" applyBorder="1" applyAlignment="1" applyProtection="1">
      <alignment horizontal="right"/>
    </xf>
    <xf numFmtId="1" fontId="2" fillId="3" borderId="1" xfId="0" applyNumberFormat="1" applyFont="1" applyFill="1" applyBorder="1" applyAlignment="1" applyProtection="1">
      <alignment horizontal="left"/>
    </xf>
    <xf numFmtId="0" fontId="2" fillId="3" borderId="1" xfId="0" applyFont="1" applyFill="1" applyBorder="1" applyAlignment="1" applyProtection="1">
      <alignment horizontal="left"/>
    </xf>
    <xf numFmtId="4" fontId="2" fillId="3" borderId="1" xfId="0" applyNumberFormat="1" applyFont="1" applyFill="1" applyBorder="1" applyAlignment="1" applyProtection="1">
      <alignment horizontal="right"/>
    </xf>
    <xf numFmtId="3" fontId="2" fillId="0" borderId="2" xfId="0" applyNumberFormat="1" applyFont="1" applyFill="1" applyBorder="1" applyAlignment="1" applyProtection="1">
      <alignment horizontal="right"/>
    </xf>
    <xf numFmtId="3" fontId="2" fillId="3" borderId="1" xfId="0" applyNumberFormat="1" applyFont="1" applyFill="1" applyBorder="1" applyAlignment="1" applyProtection="1">
      <alignment horizontal="right"/>
    </xf>
    <xf numFmtId="4" fontId="2" fillId="3" borderId="1" xfId="0" applyNumberFormat="1" applyFont="1" applyFill="1" applyBorder="1" applyAlignment="1" applyProtection="1"/>
    <xf numFmtId="2" fontId="2" fillId="3" borderId="1" xfId="0" applyNumberFormat="1" applyFont="1" applyFill="1" applyBorder="1" applyAlignment="1" applyProtection="1"/>
    <xf numFmtId="1" fontId="2" fillId="2" borderId="1" xfId="0" applyNumberFormat="1" applyFont="1" applyFill="1" applyBorder="1" applyAlignment="1" applyProtection="1">
      <alignment horizontal="left"/>
    </xf>
    <xf numFmtId="0" fontId="2" fillId="2" borderId="1" xfId="0" applyFont="1" applyFill="1" applyBorder="1" applyAlignment="1" applyProtection="1">
      <alignment horizontal="left"/>
    </xf>
    <xf numFmtId="3" fontId="2" fillId="2" borderId="1" xfId="0" applyNumberFormat="1" applyFont="1" applyFill="1" applyBorder="1" applyAlignment="1" applyProtection="1">
      <alignment horizontal="right"/>
    </xf>
    <xf numFmtId="4" fontId="2" fillId="2" borderId="1" xfId="0" applyNumberFormat="1" applyFont="1" applyFill="1" applyBorder="1" applyAlignment="1" applyProtection="1"/>
    <xf numFmtId="2" fontId="2" fillId="2" borderId="1" xfId="0" applyNumberFormat="1" applyFont="1" applyFill="1" applyBorder="1" applyAlignment="1" applyProtection="1"/>
    <xf numFmtId="1" fontId="2" fillId="4" borderId="1" xfId="0" applyNumberFormat="1" applyFont="1" applyFill="1" applyBorder="1" applyAlignment="1" applyProtection="1">
      <alignment horizontal="left"/>
    </xf>
    <xf numFmtId="0" fontId="2" fillId="4" borderId="1" xfId="0" applyFont="1" applyFill="1" applyBorder="1" applyAlignment="1" applyProtection="1">
      <alignment horizontal="left"/>
    </xf>
    <xf numFmtId="3" fontId="2" fillId="4" borderId="1" xfId="0" applyNumberFormat="1" applyFont="1" applyFill="1" applyBorder="1" applyAlignment="1" applyProtection="1">
      <alignment horizontal="right"/>
    </xf>
    <xf numFmtId="3" fontId="2" fillId="4" borderId="2" xfId="0" applyNumberFormat="1" applyFont="1" applyFill="1" applyBorder="1" applyAlignment="1" applyProtection="1">
      <alignment horizontal="right"/>
    </xf>
    <xf numFmtId="4" fontId="2" fillId="4" borderId="1" xfId="0" applyNumberFormat="1" applyFont="1" applyFill="1" applyBorder="1" applyAlignment="1" applyProtection="1"/>
    <xf numFmtId="2" fontId="2" fillId="4" borderId="1" xfId="0" applyNumberFormat="1" applyFont="1" applyFill="1" applyBorder="1" applyAlignment="1" applyProtection="1"/>
    <xf numFmtId="1" fontId="2" fillId="2" borderId="1" xfId="0" quotePrefix="1" applyNumberFormat="1" applyFont="1" applyFill="1" applyBorder="1" applyAlignment="1" applyProtection="1">
      <alignment horizontal="left"/>
    </xf>
    <xf numFmtId="1" fontId="2" fillId="0" borderId="1" xfId="0" applyNumberFormat="1" applyFont="1" applyFill="1" applyBorder="1" applyAlignment="1" applyProtection="1">
      <alignment horizontal="left"/>
    </xf>
    <xf numFmtId="0" fontId="2" fillId="0" borderId="1" xfId="0" applyFont="1" applyFill="1" applyBorder="1" applyAlignment="1" applyProtection="1">
      <alignment horizontal="left"/>
    </xf>
    <xf numFmtId="3" fontId="2" fillId="0" borderId="1" xfId="0" applyNumberFormat="1" applyFont="1" applyFill="1" applyBorder="1" applyAlignment="1" applyProtection="1">
      <alignment horizontal="right"/>
    </xf>
    <xf numFmtId="4" fontId="2" fillId="0" borderId="1" xfId="0" applyNumberFormat="1" applyFont="1" applyFill="1" applyBorder="1" applyAlignment="1" applyProtection="1"/>
    <xf numFmtId="2" fontId="2" fillId="0" borderId="1" xfId="0" applyNumberFormat="1" applyFont="1" applyFill="1" applyBorder="1" applyAlignment="1" applyProtection="1"/>
    <xf numFmtId="0" fontId="2" fillId="3" borderId="1" xfId="0" applyFont="1" applyFill="1" applyBorder="1" applyAlignment="1" applyProtection="1"/>
    <xf numFmtId="1" fontId="2" fillId="5" borderId="1" xfId="0" applyNumberFormat="1" applyFont="1" applyFill="1" applyBorder="1" applyAlignment="1" applyProtection="1">
      <alignment horizontal="left"/>
    </xf>
    <xf numFmtId="0" fontId="2" fillId="5" borderId="1" xfId="0" applyFont="1" applyFill="1" applyBorder="1" applyAlignment="1" applyProtection="1">
      <alignment horizontal="left"/>
    </xf>
    <xf numFmtId="3" fontId="2" fillId="5" borderId="1" xfId="0" applyNumberFormat="1" applyFont="1" applyFill="1" applyBorder="1" applyAlignment="1" applyProtection="1">
      <alignment horizontal="right"/>
    </xf>
    <xf numFmtId="3" fontId="2" fillId="5" borderId="2" xfId="0" applyNumberFormat="1" applyFont="1" applyFill="1" applyBorder="1" applyAlignment="1" applyProtection="1">
      <alignment horizontal="right"/>
    </xf>
    <xf numFmtId="2" fontId="2" fillId="5" borderId="1" xfId="0" applyNumberFormat="1" applyFont="1" applyFill="1" applyBorder="1" applyAlignment="1" applyProtection="1"/>
    <xf numFmtId="4" fontId="2" fillId="5" borderId="1" xfId="0" applyNumberFormat="1" applyFont="1" applyFill="1" applyBorder="1" applyAlignment="1" applyProtection="1"/>
    <xf numFmtId="0" fontId="2" fillId="5" borderId="1" xfId="0" applyFont="1" applyFill="1" applyBorder="1" applyAlignment="1" applyProtection="1"/>
    <xf numFmtId="0" fontId="2" fillId="0" borderId="1" xfId="0" applyFont="1" applyFill="1" applyBorder="1" applyAlignment="1" applyProtection="1"/>
    <xf numFmtId="1" fontId="2" fillId="6" borderId="1" xfId="0" applyNumberFormat="1" applyFont="1" applyFill="1" applyBorder="1" applyAlignment="1" applyProtection="1">
      <alignment horizontal="left"/>
    </xf>
    <xf numFmtId="0" fontId="2" fillId="6" borderId="1" xfId="0" applyFont="1" applyFill="1" applyBorder="1" applyAlignment="1" applyProtection="1">
      <alignment horizontal="left"/>
    </xf>
    <xf numFmtId="3" fontId="2" fillId="6" borderId="1" xfId="0" applyNumberFormat="1" applyFont="1" applyFill="1" applyBorder="1" applyAlignment="1" applyProtection="1">
      <alignment horizontal="right"/>
    </xf>
    <xf numFmtId="3" fontId="2" fillId="6" borderId="2" xfId="0" applyNumberFormat="1" applyFont="1" applyFill="1" applyBorder="1" applyAlignment="1" applyProtection="1">
      <alignment horizontal="right"/>
    </xf>
    <xf numFmtId="2" fontId="2" fillId="6" borderId="1" xfId="0" applyNumberFormat="1" applyFont="1" applyFill="1" applyBorder="1" applyAlignment="1" applyProtection="1"/>
    <xf numFmtId="4" fontId="2" fillId="6" borderId="1" xfId="0" applyNumberFormat="1" applyFont="1" applyFill="1" applyBorder="1" applyAlignment="1" applyProtection="1"/>
    <xf numFmtId="0" fontId="2" fillId="2" borderId="1" xfId="0" applyFont="1" applyFill="1" applyBorder="1" applyAlignment="1" applyProtection="1"/>
    <xf numFmtId="3" fontId="2" fillId="2" borderId="1" xfId="0" applyNumberFormat="1" applyFont="1" applyFill="1" applyBorder="1" applyAlignment="1" applyProtection="1">
      <alignment horizontal="right" vertical="center" wrapText="1"/>
    </xf>
    <xf numFmtId="4" fontId="7" fillId="2" borderId="1" xfId="0" applyNumberFormat="1" applyFont="1" applyFill="1" applyBorder="1" applyAlignment="1" applyProtection="1">
      <alignment horizontal="right"/>
    </xf>
    <xf numFmtId="43" fontId="2" fillId="4" borderId="1" xfId="1" applyFont="1" applyFill="1" applyBorder="1" applyAlignment="1" applyProtection="1"/>
    <xf numFmtId="0" fontId="2" fillId="0" borderId="0" xfId="0" applyFont="1" applyAlignment="1">
      <alignment horizontal="center"/>
    </xf>
    <xf numFmtId="4" fontId="2" fillId="0" borderId="0" xfId="0" applyNumberFormat="1" applyFont="1" applyAlignment="1">
      <alignment horizontal="right"/>
    </xf>
    <xf numFmtId="3" fontId="2" fillId="0" borderId="0" xfId="0" applyNumberFormat="1" applyFont="1" applyAlignment="1">
      <alignment horizontal="right"/>
    </xf>
    <xf numFmtId="2" fontId="2" fillId="0" borderId="0" xfId="0" applyNumberFormat="1" applyFont="1" applyAlignment="1"/>
    <xf numFmtId="0" fontId="2" fillId="0" borderId="1" xfId="0" applyFont="1" applyBorder="1" applyAlignment="1" applyProtection="1"/>
    <xf numFmtId="1" fontId="2" fillId="3" borderId="2" xfId="0" applyNumberFormat="1" applyFont="1" applyFill="1" applyBorder="1" applyAlignment="1" applyProtection="1">
      <alignment horizontal="left"/>
    </xf>
    <xf numFmtId="0" fontId="2" fillId="3" borderId="2" xfId="0" applyFont="1" applyFill="1" applyBorder="1" applyAlignment="1" applyProtection="1">
      <alignment horizontal="left"/>
    </xf>
    <xf numFmtId="3" fontId="2" fillId="3" borderId="2" xfId="0" applyNumberFormat="1" applyFont="1" applyFill="1" applyBorder="1" applyAlignment="1" applyProtection="1">
      <alignment horizontal="right"/>
    </xf>
    <xf numFmtId="4" fontId="2" fillId="2" borderId="1" xfId="0" applyNumberFormat="1" applyFont="1" applyFill="1" applyBorder="1" applyAlignment="1" applyProtection="1">
      <alignment horizontal="right"/>
    </xf>
    <xf numFmtId="2" fontId="2" fillId="3" borderId="2" xfId="0" applyNumberFormat="1" applyFont="1" applyFill="1" applyBorder="1" applyAlignment="1" applyProtection="1"/>
    <xf numFmtId="4" fontId="2" fillId="3" borderId="2" xfId="0" applyNumberFormat="1" applyFont="1" applyFill="1" applyBorder="1" applyAlignment="1" applyProtection="1"/>
    <xf numFmtId="0" fontId="5" fillId="7" borderId="3" xfId="0" applyFont="1" applyFill="1" applyBorder="1" applyAlignment="1">
      <alignment horizontal="center" wrapText="1"/>
    </xf>
    <xf numFmtId="0" fontId="0" fillId="0" borderId="2" xfId="0" applyBorder="1" applyAlignment="1">
      <alignment horizontal="center" wrapText="1"/>
    </xf>
    <xf numFmtId="0" fontId="5" fillId="7" borderId="3" xfId="0" applyNumberFormat="1" applyFont="1" applyFill="1" applyBorder="1" applyAlignment="1">
      <alignment horizontal="center" wrapText="1"/>
    </xf>
    <xf numFmtId="0" fontId="0" fillId="0" borderId="2" xfId="0" applyNumberFormat="1" applyBorder="1" applyAlignment="1">
      <alignment horizontal="center" wrapText="1"/>
    </xf>
    <xf numFmtId="3" fontId="5" fillId="7" borderId="3" xfId="0" applyNumberFormat="1" applyFont="1" applyFill="1" applyBorder="1" applyAlignment="1">
      <alignment horizontal="center" wrapText="1"/>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164"/>
  <sheetViews>
    <sheetView tabSelected="1" view="pageLayout" topLeftCell="A88" zoomScaleNormal="100" workbookViewId="0">
      <selection activeCell="M140" sqref="M140"/>
    </sheetView>
  </sheetViews>
  <sheetFormatPr defaultRowHeight="12.75" x14ac:dyDescent="0.2"/>
  <cols>
    <col min="1" max="1" width="9.140625" style="7"/>
    <col min="2" max="2" width="26.85546875" style="7" customWidth="1"/>
    <col min="3" max="3" width="15.42578125" style="7" bestFit="1" customWidth="1"/>
    <col min="4" max="4" width="14.85546875" style="7" customWidth="1"/>
    <col min="5" max="5" width="11.42578125" style="7" customWidth="1"/>
    <col min="6" max="6" width="11.28515625" style="7" bestFit="1" customWidth="1"/>
    <col min="7" max="7" width="0" style="7" hidden="1" customWidth="1"/>
    <col min="8" max="10" width="9.140625" style="7"/>
    <col min="11" max="11" width="11.140625" style="7" customWidth="1"/>
    <col min="12" max="12" width="8" style="7" customWidth="1"/>
    <col min="13" max="14" width="9.140625" style="7"/>
    <col min="15" max="15" width="7.42578125" style="7" customWidth="1"/>
    <col min="16" max="16384" width="9.140625" style="7"/>
  </cols>
  <sheetData>
    <row r="1" spans="1:16" x14ac:dyDescent="0.2">
      <c r="A1" s="65" t="s">
        <v>193</v>
      </c>
      <c r="B1" s="63" t="s">
        <v>2</v>
      </c>
      <c r="C1" s="63" t="s">
        <v>194</v>
      </c>
      <c r="D1" s="63" t="s">
        <v>195</v>
      </c>
      <c r="E1" s="63" t="s">
        <v>196</v>
      </c>
      <c r="F1" s="67" t="s">
        <v>197</v>
      </c>
      <c r="G1" s="6" t="s">
        <v>0</v>
      </c>
      <c r="H1" s="63" t="s">
        <v>198</v>
      </c>
      <c r="I1" s="63" t="s">
        <v>199</v>
      </c>
      <c r="J1" s="63" t="s">
        <v>200</v>
      </c>
      <c r="K1" s="63" t="s">
        <v>201</v>
      </c>
      <c r="L1" s="63" t="s">
        <v>4</v>
      </c>
      <c r="M1" s="63" t="s">
        <v>202</v>
      </c>
      <c r="N1" s="63" t="s">
        <v>203</v>
      </c>
      <c r="O1" s="63" t="s">
        <v>1</v>
      </c>
      <c r="P1" s="63" t="s">
        <v>204</v>
      </c>
    </row>
    <row r="2" spans="1:16" x14ac:dyDescent="0.2">
      <c r="A2" s="66"/>
      <c r="B2" s="64"/>
      <c r="C2" s="64"/>
      <c r="D2" s="64"/>
      <c r="E2" s="64"/>
      <c r="F2" s="64"/>
      <c r="G2" s="6" t="s">
        <v>3</v>
      </c>
      <c r="H2" s="64"/>
      <c r="I2" s="64"/>
      <c r="J2" s="64"/>
      <c r="K2" s="64"/>
      <c r="L2" s="64"/>
      <c r="M2" s="64"/>
      <c r="N2" s="64"/>
      <c r="O2" s="64"/>
      <c r="P2" s="64"/>
    </row>
    <row r="3" spans="1:16" x14ac:dyDescent="0.2">
      <c r="A3" s="57">
        <v>4820</v>
      </c>
      <c r="B3" s="58" t="s">
        <v>119</v>
      </c>
      <c r="C3" s="59">
        <v>96276544</v>
      </c>
      <c r="D3" s="12">
        <f t="shared" ref="D3:D26" si="0">V3</f>
        <v>0</v>
      </c>
      <c r="E3" s="59">
        <v>121182.5</v>
      </c>
      <c r="F3" s="59">
        <v>103223.83</v>
      </c>
      <c r="G3" s="59"/>
      <c r="H3" s="61">
        <v>49.21</v>
      </c>
      <c r="I3" s="61"/>
      <c r="J3" s="61"/>
      <c r="K3" s="62">
        <f t="shared" ref="K3:K34" si="1">SUM(H3:J3)</f>
        <v>49.21</v>
      </c>
      <c r="L3" s="62">
        <v>1.59</v>
      </c>
      <c r="M3" s="62"/>
      <c r="N3" s="62"/>
      <c r="O3" s="62"/>
      <c r="P3" s="62">
        <f t="shared" ref="P3:P34" si="2">SUM(K3:O3)</f>
        <v>50.800000000000004</v>
      </c>
    </row>
    <row r="4" spans="1:16" x14ac:dyDescent="0.2">
      <c r="A4" s="9" t="s">
        <v>7</v>
      </c>
      <c r="B4" s="10" t="s">
        <v>8</v>
      </c>
      <c r="C4" s="11">
        <v>131563145</v>
      </c>
      <c r="D4" s="12">
        <f t="shared" si="0"/>
        <v>0</v>
      </c>
      <c r="E4" s="13">
        <v>350976</v>
      </c>
      <c r="F4" s="13">
        <v>278081.95</v>
      </c>
      <c r="G4" s="13"/>
      <c r="H4" s="14">
        <v>49.76</v>
      </c>
      <c r="I4" s="15"/>
      <c r="J4" s="15"/>
      <c r="K4" s="14">
        <f t="shared" si="1"/>
        <v>49.76</v>
      </c>
      <c r="L4" s="14">
        <v>3</v>
      </c>
      <c r="M4" s="14"/>
      <c r="N4" s="14"/>
      <c r="O4" s="14"/>
      <c r="P4" s="14">
        <f t="shared" si="2"/>
        <v>52.76</v>
      </c>
    </row>
    <row r="5" spans="1:16" x14ac:dyDescent="0.2">
      <c r="A5" s="9" t="s">
        <v>11</v>
      </c>
      <c r="B5" s="10" t="s">
        <v>12</v>
      </c>
      <c r="C5" s="13">
        <v>84230666</v>
      </c>
      <c r="D5" s="12">
        <f t="shared" si="0"/>
        <v>0</v>
      </c>
      <c r="E5" s="13">
        <v>214978</v>
      </c>
      <c r="F5" s="13">
        <v>160906.82999999999</v>
      </c>
      <c r="G5" s="13"/>
      <c r="H5" s="14">
        <v>33.24</v>
      </c>
      <c r="I5" s="15"/>
      <c r="J5" s="15"/>
      <c r="K5" s="14">
        <f t="shared" si="1"/>
        <v>33.24</v>
      </c>
      <c r="L5" s="14"/>
      <c r="M5" s="14"/>
      <c r="N5" s="14"/>
      <c r="O5" s="14"/>
      <c r="P5" s="14">
        <f t="shared" si="2"/>
        <v>33.24</v>
      </c>
    </row>
    <row r="6" spans="1:16" x14ac:dyDescent="0.2">
      <c r="A6" s="16">
        <v>4821</v>
      </c>
      <c r="B6" s="17" t="s">
        <v>120</v>
      </c>
      <c r="C6" s="18">
        <v>77393173</v>
      </c>
      <c r="D6" s="8">
        <f t="shared" si="0"/>
        <v>0</v>
      </c>
      <c r="E6" s="18">
        <v>164249</v>
      </c>
      <c r="F6" s="18">
        <v>123981.67</v>
      </c>
      <c r="G6" s="18"/>
      <c r="H6" s="20">
        <v>27.88</v>
      </c>
      <c r="I6" s="20"/>
      <c r="J6" s="20"/>
      <c r="K6" s="19">
        <f t="shared" si="1"/>
        <v>27.88</v>
      </c>
      <c r="L6" s="19">
        <v>2.86</v>
      </c>
      <c r="M6" s="19"/>
      <c r="N6" s="19"/>
      <c r="O6" s="19"/>
      <c r="P6" s="19">
        <f t="shared" si="2"/>
        <v>30.74</v>
      </c>
    </row>
    <row r="7" spans="1:16" x14ac:dyDescent="0.2">
      <c r="A7" s="16" t="s">
        <v>13</v>
      </c>
      <c r="B7" s="17" t="s">
        <v>14</v>
      </c>
      <c r="C7" s="18">
        <v>86875817</v>
      </c>
      <c r="D7" s="8">
        <f t="shared" si="0"/>
        <v>0</v>
      </c>
      <c r="E7" s="18">
        <v>108861</v>
      </c>
      <c r="F7" s="18">
        <v>103179.25</v>
      </c>
      <c r="G7" s="18"/>
      <c r="H7" s="19">
        <v>43.24</v>
      </c>
      <c r="I7" s="20">
        <v>2.4</v>
      </c>
      <c r="J7" s="20"/>
      <c r="K7" s="19">
        <f t="shared" si="1"/>
        <v>45.64</v>
      </c>
      <c r="L7" s="19">
        <v>2.09</v>
      </c>
      <c r="M7" s="19"/>
      <c r="N7" s="19">
        <v>0.99</v>
      </c>
      <c r="O7" s="19"/>
      <c r="P7" s="19">
        <f t="shared" si="2"/>
        <v>48.720000000000006</v>
      </c>
    </row>
    <row r="8" spans="1:16" x14ac:dyDescent="0.2">
      <c r="A8" s="9">
        <v>5920</v>
      </c>
      <c r="B8" s="10" t="s">
        <v>151</v>
      </c>
      <c r="C8" s="13">
        <v>36298531</v>
      </c>
      <c r="D8" s="12">
        <f t="shared" si="0"/>
        <v>0</v>
      </c>
      <c r="E8" s="13">
        <v>44850</v>
      </c>
      <c r="F8" s="13"/>
      <c r="G8" s="13"/>
      <c r="H8" s="15">
        <v>49.5</v>
      </c>
      <c r="I8" s="15">
        <v>0.99</v>
      </c>
      <c r="J8" s="15"/>
      <c r="K8" s="14">
        <f t="shared" si="1"/>
        <v>50.49</v>
      </c>
      <c r="L8" s="14">
        <v>1.71</v>
      </c>
      <c r="M8" s="14">
        <v>3.93</v>
      </c>
      <c r="N8" s="14">
        <v>0.4</v>
      </c>
      <c r="O8" s="14"/>
      <c r="P8" s="14">
        <f t="shared" si="2"/>
        <v>56.53</v>
      </c>
    </row>
    <row r="9" spans="1:16" x14ac:dyDescent="0.2">
      <c r="A9" s="16">
        <v>5920</v>
      </c>
      <c r="B9" s="17" t="s">
        <v>150</v>
      </c>
      <c r="C9" s="18">
        <v>15503230</v>
      </c>
      <c r="D9" s="8">
        <f t="shared" si="0"/>
        <v>0</v>
      </c>
      <c r="E9" s="18">
        <v>41724</v>
      </c>
      <c r="F9" s="50">
        <v>61457.760000000002</v>
      </c>
      <c r="G9" s="18"/>
      <c r="H9" s="20">
        <v>49.5</v>
      </c>
      <c r="I9" s="20">
        <v>0.99</v>
      </c>
      <c r="J9" s="20"/>
      <c r="K9" s="19">
        <f t="shared" si="1"/>
        <v>50.49</v>
      </c>
      <c r="L9" s="20">
        <v>1.71</v>
      </c>
      <c r="M9" s="20">
        <v>3.93</v>
      </c>
      <c r="N9" s="19">
        <v>0.4</v>
      </c>
      <c r="O9" s="19"/>
      <c r="P9" s="19">
        <f t="shared" si="2"/>
        <v>56.53</v>
      </c>
    </row>
    <row r="10" spans="1:16" x14ac:dyDescent="0.2">
      <c r="A10" s="16">
        <v>2320</v>
      </c>
      <c r="B10" s="17" t="s">
        <v>65</v>
      </c>
      <c r="C10" s="18">
        <v>178746329</v>
      </c>
      <c r="D10" s="8">
        <f t="shared" si="0"/>
        <v>0</v>
      </c>
      <c r="E10" s="18">
        <v>292206</v>
      </c>
      <c r="F10" s="18">
        <v>162796.69</v>
      </c>
      <c r="G10" s="18"/>
      <c r="H10" s="20">
        <v>44.16</v>
      </c>
      <c r="I10" s="20"/>
      <c r="J10" s="20"/>
      <c r="K10" s="19">
        <f t="shared" si="1"/>
        <v>44.16</v>
      </c>
      <c r="L10" s="19">
        <v>1.84</v>
      </c>
      <c r="M10" s="19">
        <v>3.99</v>
      </c>
      <c r="N10" s="19">
        <v>0.52</v>
      </c>
      <c r="O10" s="19"/>
      <c r="P10" s="19">
        <f t="shared" si="2"/>
        <v>50.510000000000005</v>
      </c>
    </row>
    <row r="11" spans="1:16" x14ac:dyDescent="0.2">
      <c r="A11" s="16" t="s">
        <v>21</v>
      </c>
      <c r="B11" s="17" t="s">
        <v>22</v>
      </c>
      <c r="C11" s="18">
        <v>23299895</v>
      </c>
      <c r="D11" s="8">
        <f t="shared" si="0"/>
        <v>0</v>
      </c>
      <c r="E11" s="18">
        <v>13524</v>
      </c>
      <c r="F11" s="18">
        <v>9918.0300000000007</v>
      </c>
      <c r="G11" s="18"/>
      <c r="H11" s="19">
        <v>40.950000000000003</v>
      </c>
      <c r="I11" s="20"/>
      <c r="J11" s="20"/>
      <c r="K11" s="19">
        <f t="shared" si="1"/>
        <v>40.950000000000003</v>
      </c>
      <c r="L11" s="19"/>
      <c r="M11" s="19">
        <v>0.88</v>
      </c>
      <c r="N11" s="19">
        <f>0.84+1.43+1.1</f>
        <v>3.37</v>
      </c>
      <c r="O11" s="19"/>
      <c r="P11" s="19">
        <f t="shared" si="2"/>
        <v>45.2</v>
      </c>
    </row>
    <row r="12" spans="1:16" x14ac:dyDescent="0.2">
      <c r="A12" s="21" t="s">
        <v>17</v>
      </c>
      <c r="B12" s="22" t="s">
        <v>18</v>
      </c>
      <c r="C12" s="23">
        <v>36929266</v>
      </c>
      <c r="D12" s="24">
        <f t="shared" si="0"/>
        <v>0</v>
      </c>
      <c r="E12" s="23">
        <v>108117</v>
      </c>
      <c r="F12" s="23">
        <v>107004.39</v>
      </c>
      <c r="G12" s="23"/>
      <c r="H12" s="25">
        <v>36</v>
      </c>
      <c r="I12" s="26"/>
      <c r="J12" s="26"/>
      <c r="K12" s="25">
        <f t="shared" si="1"/>
        <v>36</v>
      </c>
      <c r="L12" s="25">
        <v>2.4500000000000002</v>
      </c>
      <c r="M12" s="25"/>
      <c r="N12" s="25">
        <v>1.82</v>
      </c>
      <c r="O12" s="25"/>
      <c r="P12" s="25">
        <f t="shared" si="2"/>
        <v>40.270000000000003</v>
      </c>
    </row>
    <row r="13" spans="1:16" x14ac:dyDescent="0.2">
      <c r="A13" s="16">
        <v>2420</v>
      </c>
      <c r="B13" s="17" t="s">
        <v>67</v>
      </c>
      <c r="C13" s="18">
        <v>544002430</v>
      </c>
      <c r="D13" s="8">
        <f t="shared" si="0"/>
        <v>0</v>
      </c>
      <c r="E13" s="18">
        <v>467668</v>
      </c>
      <c r="F13" s="18">
        <v>303814.99</v>
      </c>
      <c r="G13" s="18"/>
      <c r="H13" s="20">
        <v>35.159999999999997</v>
      </c>
      <c r="I13" s="20"/>
      <c r="J13" s="20"/>
      <c r="K13" s="19">
        <f t="shared" si="1"/>
        <v>35.159999999999997</v>
      </c>
      <c r="L13" s="19">
        <v>2.25</v>
      </c>
      <c r="M13" s="19">
        <v>5.64</v>
      </c>
      <c r="N13" s="19"/>
      <c r="O13" s="19"/>
      <c r="P13" s="19">
        <f t="shared" si="2"/>
        <v>43.05</v>
      </c>
    </row>
    <row r="14" spans="1:16" x14ac:dyDescent="0.2">
      <c r="A14" s="16">
        <v>5921</v>
      </c>
      <c r="B14" s="17" t="s">
        <v>152</v>
      </c>
      <c r="C14" s="18">
        <v>44381695</v>
      </c>
      <c r="D14" s="8">
        <f t="shared" si="0"/>
        <v>0</v>
      </c>
      <c r="E14" s="18">
        <v>70256.5</v>
      </c>
      <c r="F14" s="18">
        <v>68583.95</v>
      </c>
      <c r="G14" s="18"/>
      <c r="H14" s="20">
        <v>38.520000000000003</v>
      </c>
      <c r="I14" s="20"/>
      <c r="J14" s="20"/>
      <c r="K14" s="19">
        <f t="shared" si="1"/>
        <v>38.520000000000003</v>
      </c>
      <c r="L14" s="19">
        <v>2.29</v>
      </c>
      <c r="M14" s="19">
        <v>6.71</v>
      </c>
      <c r="N14" s="19"/>
      <c r="O14" s="19"/>
      <c r="P14" s="19">
        <f t="shared" si="2"/>
        <v>47.52</v>
      </c>
    </row>
    <row r="15" spans="1:16" x14ac:dyDescent="0.2">
      <c r="A15" s="9">
        <v>4320</v>
      </c>
      <c r="B15" s="10" t="s">
        <v>109</v>
      </c>
      <c r="C15" s="13">
        <v>159018514</v>
      </c>
      <c r="D15" s="12">
        <f t="shared" si="0"/>
        <v>0</v>
      </c>
      <c r="E15" s="13">
        <v>290714</v>
      </c>
      <c r="F15" s="13">
        <v>232527.48</v>
      </c>
      <c r="G15" s="13"/>
      <c r="H15" s="15">
        <v>48.46</v>
      </c>
      <c r="I15" s="15">
        <v>2.64</v>
      </c>
      <c r="J15" s="15">
        <v>1.32</v>
      </c>
      <c r="K15" s="14">
        <f t="shared" si="1"/>
        <v>52.42</v>
      </c>
      <c r="L15" s="15"/>
      <c r="M15" s="15">
        <v>4.38</v>
      </c>
      <c r="N15" s="14">
        <f>1.51+1.93+0.66</f>
        <v>4.0999999999999996</v>
      </c>
      <c r="O15" s="14"/>
      <c r="P15" s="14">
        <f t="shared" si="2"/>
        <v>60.900000000000006</v>
      </c>
    </row>
    <row r="16" spans="1:16" x14ac:dyDescent="0.2">
      <c r="A16" s="9" t="s">
        <v>31</v>
      </c>
      <c r="B16" s="10" t="s">
        <v>32</v>
      </c>
      <c r="C16" s="13">
        <v>81022339</v>
      </c>
      <c r="D16" s="12">
        <f t="shared" si="0"/>
        <v>0</v>
      </c>
      <c r="E16" s="13">
        <v>218856</v>
      </c>
      <c r="F16" s="13">
        <v>183276.83</v>
      </c>
      <c r="G16" s="13"/>
      <c r="H16" s="14">
        <v>41</v>
      </c>
      <c r="I16" s="15"/>
      <c r="J16" s="15"/>
      <c r="K16" s="14">
        <f t="shared" si="1"/>
        <v>41</v>
      </c>
      <c r="L16" s="14">
        <v>3</v>
      </c>
      <c r="M16" s="14"/>
      <c r="N16" s="14"/>
      <c r="O16" s="14"/>
      <c r="P16" s="14">
        <f t="shared" si="2"/>
        <v>44</v>
      </c>
    </row>
    <row r="17" spans="1:16" x14ac:dyDescent="0.2">
      <c r="A17" s="9">
        <v>4520</v>
      </c>
      <c r="B17" s="10" t="s">
        <v>113</v>
      </c>
      <c r="C17" s="13">
        <v>278294505</v>
      </c>
      <c r="D17" s="12">
        <f t="shared" si="0"/>
        <v>0</v>
      </c>
      <c r="E17" s="13">
        <v>248525</v>
      </c>
      <c r="F17" s="13">
        <v>158756.5</v>
      </c>
      <c r="G17" s="13"/>
      <c r="H17" s="15">
        <v>36.68</v>
      </c>
      <c r="I17" s="15"/>
      <c r="J17" s="15"/>
      <c r="K17" s="14">
        <f t="shared" si="1"/>
        <v>36.68</v>
      </c>
      <c r="L17" s="14"/>
      <c r="M17" s="14">
        <v>10.82</v>
      </c>
      <c r="N17" s="14"/>
      <c r="O17" s="14"/>
      <c r="P17" s="14">
        <f t="shared" si="2"/>
        <v>47.5</v>
      </c>
    </row>
    <row r="18" spans="1:16" x14ac:dyDescent="0.2">
      <c r="A18" s="16" t="s">
        <v>33</v>
      </c>
      <c r="B18" s="17" t="s">
        <v>34</v>
      </c>
      <c r="C18" s="18">
        <v>73792423</v>
      </c>
      <c r="D18" s="8">
        <f t="shared" si="0"/>
        <v>0</v>
      </c>
      <c r="E18" s="18">
        <v>193785</v>
      </c>
      <c r="F18" s="18">
        <v>141161.66</v>
      </c>
      <c r="G18" s="18"/>
      <c r="H18" s="19">
        <v>28.9</v>
      </c>
      <c r="I18" s="20"/>
      <c r="J18" s="20"/>
      <c r="K18" s="19">
        <f t="shared" si="1"/>
        <v>28.9</v>
      </c>
      <c r="L18" s="19">
        <v>3</v>
      </c>
      <c r="M18" s="19"/>
      <c r="N18" s="19"/>
      <c r="O18" s="19"/>
      <c r="P18" s="19">
        <f t="shared" si="2"/>
        <v>31.9</v>
      </c>
    </row>
    <row r="19" spans="1:16" x14ac:dyDescent="0.2">
      <c r="A19" s="9" t="s">
        <v>35</v>
      </c>
      <c r="B19" s="10" t="s">
        <v>36</v>
      </c>
      <c r="C19" s="13">
        <v>10991395</v>
      </c>
      <c r="D19" s="12">
        <f t="shared" si="0"/>
        <v>0</v>
      </c>
      <c r="E19" s="13">
        <v>32567</v>
      </c>
      <c r="F19" s="13">
        <v>38292.83</v>
      </c>
      <c r="G19" s="13"/>
      <c r="H19" s="14">
        <v>55</v>
      </c>
      <c r="I19" s="15"/>
      <c r="J19" s="15"/>
      <c r="K19" s="14">
        <f t="shared" si="1"/>
        <v>55</v>
      </c>
      <c r="L19" s="14">
        <v>1.9</v>
      </c>
      <c r="M19" s="14"/>
      <c r="N19" s="14"/>
      <c r="O19" s="14"/>
      <c r="P19" s="14">
        <f t="shared" si="2"/>
        <v>56.9</v>
      </c>
    </row>
    <row r="20" spans="1:16" x14ac:dyDescent="0.2">
      <c r="A20" s="28">
        <v>1000</v>
      </c>
      <c r="B20" s="29" t="s">
        <v>42</v>
      </c>
      <c r="C20" s="30">
        <f>6296215+31374923+26263113</f>
        <v>63934251</v>
      </c>
      <c r="D20" s="12">
        <f t="shared" si="0"/>
        <v>0</v>
      </c>
      <c r="E20" s="30">
        <v>130200</v>
      </c>
      <c r="F20" s="30">
        <v>106659.63</v>
      </c>
      <c r="G20" s="30"/>
      <c r="H20" s="31">
        <v>34.81</v>
      </c>
      <c r="I20" s="32"/>
      <c r="J20" s="32"/>
      <c r="K20" s="31">
        <f t="shared" si="1"/>
        <v>34.81</v>
      </c>
      <c r="L20" s="31"/>
      <c r="M20" s="31">
        <v>2.7</v>
      </c>
      <c r="N20" s="31">
        <v>0.61</v>
      </c>
      <c r="O20" s="31"/>
      <c r="P20" s="31">
        <f t="shared" si="2"/>
        <v>38.120000000000005</v>
      </c>
    </row>
    <row r="21" spans="1:16" x14ac:dyDescent="0.2">
      <c r="A21" s="16">
        <v>1100</v>
      </c>
      <c r="B21" s="17" t="s">
        <v>43</v>
      </c>
      <c r="C21" s="18">
        <v>58444571</v>
      </c>
      <c r="D21" s="8">
        <f t="shared" si="0"/>
        <v>0</v>
      </c>
      <c r="E21" s="18">
        <v>99493</v>
      </c>
      <c r="F21" s="18">
        <v>42073.06</v>
      </c>
      <c r="G21" s="18"/>
      <c r="H21" s="19">
        <v>35.32</v>
      </c>
      <c r="I21" s="20"/>
      <c r="J21" s="20"/>
      <c r="K21" s="19">
        <f t="shared" si="1"/>
        <v>35.32</v>
      </c>
      <c r="L21" s="19">
        <v>2.83</v>
      </c>
      <c r="M21" s="19"/>
      <c r="N21" s="19"/>
      <c r="O21" s="19"/>
      <c r="P21" s="19">
        <f t="shared" si="2"/>
        <v>38.15</v>
      </c>
    </row>
    <row r="22" spans="1:16" x14ac:dyDescent="0.2">
      <c r="A22" s="9">
        <v>1420</v>
      </c>
      <c r="B22" s="10" t="s">
        <v>50</v>
      </c>
      <c r="C22" s="13">
        <v>70432703</v>
      </c>
      <c r="D22" s="12">
        <f t="shared" si="0"/>
        <v>0</v>
      </c>
      <c r="E22" s="13">
        <v>152688</v>
      </c>
      <c r="F22" s="13">
        <v>169752.37</v>
      </c>
      <c r="G22" s="13"/>
      <c r="H22" s="14">
        <v>55</v>
      </c>
      <c r="I22" s="15"/>
      <c r="J22" s="15"/>
      <c r="K22" s="14">
        <f t="shared" si="1"/>
        <v>55</v>
      </c>
      <c r="L22" s="14">
        <v>4.4000000000000004</v>
      </c>
      <c r="M22" s="14">
        <v>9.85</v>
      </c>
      <c r="N22" s="14"/>
      <c r="O22" s="14"/>
      <c r="P22" s="14">
        <f t="shared" si="2"/>
        <v>69.25</v>
      </c>
    </row>
    <row r="23" spans="1:16" x14ac:dyDescent="0.2">
      <c r="A23" s="9">
        <v>1300</v>
      </c>
      <c r="B23" s="10" t="s">
        <v>46</v>
      </c>
      <c r="C23" s="13">
        <v>15658777</v>
      </c>
      <c r="D23" s="12">
        <f t="shared" si="0"/>
        <v>0</v>
      </c>
      <c r="E23" s="13">
        <v>36366</v>
      </c>
      <c r="F23" s="13">
        <v>30013.07</v>
      </c>
      <c r="G23" s="13"/>
      <c r="H23" s="14">
        <v>55</v>
      </c>
      <c r="I23" s="15"/>
      <c r="J23" s="15"/>
      <c r="K23" s="14">
        <f t="shared" si="1"/>
        <v>55</v>
      </c>
      <c r="L23" s="14"/>
      <c r="M23" s="14"/>
      <c r="N23" s="14"/>
      <c r="O23" s="14"/>
      <c r="P23" s="14">
        <f t="shared" si="2"/>
        <v>55</v>
      </c>
    </row>
    <row r="24" spans="1:16" x14ac:dyDescent="0.2">
      <c r="A24" s="16" t="s">
        <v>25</v>
      </c>
      <c r="B24" s="17" t="s">
        <v>26</v>
      </c>
      <c r="C24" s="18">
        <v>180213135</v>
      </c>
      <c r="D24" s="8">
        <f t="shared" si="0"/>
        <v>0</v>
      </c>
      <c r="E24" s="18">
        <v>328458</v>
      </c>
      <c r="F24" s="18">
        <v>204555.82</v>
      </c>
      <c r="G24" s="18"/>
      <c r="H24" s="19">
        <v>53.15</v>
      </c>
      <c r="I24" s="20"/>
      <c r="J24" s="20"/>
      <c r="K24" s="19">
        <f t="shared" si="1"/>
        <v>53.15</v>
      </c>
      <c r="L24" s="19">
        <v>0.95</v>
      </c>
      <c r="M24" s="19"/>
      <c r="N24" s="19"/>
      <c r="O24" s="19"/>
      <c r="P24" s="19">
        <f t="shared" si="2"/>
        <v>54.1</v>
      </c>
    </row>
    <row r="25" spans="1:16" x14ac:dyDescent="0.2">
      <c r="A25" s="28">
        <v>2521</v>
      </c>
      <c r="B25" s="29" t="s">
        <v>75</v>
      </c>
      <c r="C25" s="30">
        <v>240748517</v>
      </c>
      <c r="D25" s="12">
        <f t="shared" si="0"/>
        <v>0</v>
      </c>
      <c r="E25" s="30">
        <v>743355</v>
      </c>
      <c r="F25" s="30">
        <v>359384.25</v>
      </c>
      <c r="G25" s="30"/>
      <c r="H25" s="32">
        <v>49.77</v>
      </c>
      <c r="I25" s="32"/>
      <c r="J25" s="32"/>
      <c r="K25" s="31">
        <f t="shared" si="1"/>
        <v>49.77</v>
      </c>
      <c r="L25" s="31">
        <v>2.8</v>
      </c>
      <c r="M25" s="31">
        <f>4.3+2.4+2+0.6</f>
        <v>9.2999999999999989</v>
      </c>
      <c r="N25" s="31"/>
      <c r="O25" s="31"/>
      <c r="P25" s="31">
        <f t="shared" si="2"/>
        <v>61.87</v>
      </c>
    </row>
    <row r="26" spans="1:16" x14ac:dyDescent="0.2">
      <c r="A26" s="9">
        <v>1400</v>
      </c>
      <c r="B26" s="10" t="s">
        <v>48</v>
      </c>
      <c r="C26" s="13">
        <v>119684673</v>
      </c>
      <c r="D26" s="12">
        <f t="shared" si="0"/>
        <v>0</v>
      </c>
      <c r="E26" s="13">
        <v>133542</v>
      </c>
      <c r="F26" s="13">
        <v>92376.09</v>
      </c>
      <c r="G26" s="13"/>
      <c r="H26" s="14">
        <v>35.409999999999997</v>
      </c>
      <c r="I26" s="15"/>
      <c r="J26" s="15"/>
      <c r="K26" s="14">
        <f t="shared" si="1"/>
        <v>35.409999999999997</v>
      </c>
      <c r="L26" s="14">
        <v>1.57</v>
      </c>
      <c r="M26" s="14">
        <v>2.48</v>
      </c>
      <c r="N26" s="14"/>
      <c r="O26" s="14"/>
      <c r="P26" s="14">
        <f t="shared" si="2"/>
        <v>39.459999999999994</v>
      </c>
    </row>
    <row r="27" spans="1:16" x14ac:dyDescent="0.2">
      <c r="A27" s="16">
        <v>1402</v>
      </c>
      <c r="B27" s="17" t="s">
        <v>49</v>
      </c>
      <c r="C27" s="18"/>
      <c r="D27" s="8"/>
      <c r="E27" s="18"/>
      <c r="F27" s="18">
        <v>0</v>
      </c>
      <c r="G27" s="18"/>
      <c r="H27" s="19">
        <v>3.9</v>
      </c>
      <c r="I27" s="20"/>
      <c r="J27" s="20"/>
      <c r="K27" s="19">
        <f t="shared" si="1"/>
        <v>3.9</v>
      </c>
      <c r="L27" s="19"/>
      <c r="M27" s="19">
        <v>0.1</v>
      </c>
      <c r="N27" s="19"/>
      <c r="O27" s="19"/>
      <c r="P27" s="19">
        <f t="shared" si="2"/>
        <v>4</v>
      </c>
    </row>
    <row r="28" spans="1:16" x14ac:dyDescent="0.2">
      <c r="A28" s="21">
        <v>8111</v>
      </c>
      <c r="B28" s="22" t="s">
        <v>188</v>
      </c>
      <c r="C28" s="23">
        <v>35620003</v>
      </c>
      <c r="D28" s="24">
        <f t="shared" ref="D28:D39" si="3">V28</f>
        <v>0</v>
      </c>
      <c r="E28" s="23">
        <v>72288</v>
      </c>
      <c r="F28" s="23">
        <v>80884.070000000007</v>
      </c>
      <c r="G28" s="23"/>
      <c r="H28" s="26">
        <v>38.33</v>
      </c>
      <c r="I28" s="26"/>
      <c r="J28" s="26"/>
      <c r="K28" s="25">
        <f t="shared" si="1"/>
        <v>38.33</v>
      </c>
      <c r="L28" s="5"/>
      <c r="M28" s="5"/>
      <c r="N28" s="5"/>
      <c r="O28" s="5">
        <v>2.44</v>
      </c>
      <c r="P28" s="25">
        <f t="shared" si="2"/>
        <v>40.769999999999996</v>
      </c>
    </row>
    <row r="29" spans="1:16" x14ac:dyDescent="0.2">
      <c r="A29" s="9">
        <v>4620</v>
      </c>
      <c r="B29" s="10" t="s">
        <v>115</v>
      </c>
      <c r="C29" s="13">
        <v>73160645</v>
      </c>
      <c r="D29" s="12">
        <f t="shared" si="3"/>
        <v>0</v>
      </c>
      <c r="E29" s="13">
        <v>148326.5</v>
      </c>
      <c r="F29" s="13">
        <v>113544.73</v>
      </c>
      <c r="G29" s="13"/>
      <c r="H29" s="15">
        <v>51.5</v>
      </c>
      <c r="I29" s="15">
        <v>2.5</v>
      </c>
      <c r="J29" s="15"/>
      <c r="K29" s="14">
        <f t="shared" si="1"/>
        <v>54</v>
      </c>
      <c r="L29" s="14">
        <v>2.75</v>
      </c>
      <c r="M29" s="14">
        <v>8.5</v>
      </c>
      <c r="N29" s="14">
        <v>1.75</v>
      </c>
      <c r="O29" s="14"/>
      <c r="P29" s="14">
        <f t="shared" si="2"/>
        <v>67</v>
      </c>
    </row>
    <row r="30" spans="1:16" x14ac:dyDescent="0.2">
      <c r="A30" s="9">
        <v>4420</v>
      </c>
      <c r="B30" s="10" t="s">
        <v>111</v>
      </c>
      <c r="C30" s="13">
        <v>224315318</v>
      </c>
      <c r="D30" s="12">
        <f t="shared" si="3"/>
        <v>0</v>
      </c>
      <c r="E30" s="13">
        <v>392188</v>
      </c>
      <c r="F30" s="13">
        <v>348967.76</v>
      </c>
      <c r="G30" s="13"/>
      <c r="H30" s="15">
        <v>48.68</v>
      </c>
      <c r="I30" s="15"/>
      <c r="J30" s="15"/>
      <c r="K30" s="14">
        <f t="shared" si="1"/>
        <v>48.68</v>
      </c>
      <c r="L30" s="14">
        <v>1.46</v>
      </c>
      <c r="M30" s="14">
        <v>13.33</v>
      </c>
      <c r="N30" s="14">
        <v>2.4</v>
      </c>
      <c r="O30" s="14"/>
      <c r="P30" s="14">
        <f t="shared" si="2"/>
        <v>65.87</v>
      </c>
    </row>
    <row r="31" spans="1:16" x14ac:dyDescent="0.2">
      <c r="A31" s="16">
        <v>1500</v>
      </c>
      <c r="B31" s="17" t="s">
        <v>51</v>
      </c>
      <c r="C31" s="18">
        <v>98354010</v>
      </c>
      <c r="D31" s="8">
        <f t="shared" si="3"/>
        <v>0</v>
      </c>
      <c r="E31" s="18">
        <v>279241.5</v>
      </c>
      <c r="F31" s="18">
        <v>207163.36</v>
      </c>
      <c r="G31" s="18"/>
      <c r="H31" s="19">
        <v>39.94</v>
      </c>
      <c r="I31" s="20"/>
      <c r="J31" s="20"/>
      <c r="K31" s="19">
        <f t="shared" si="1"/>
        <v>39.94</v>
      </c>
      <c r="L31" s="19">
        <v>1.2</v>
      </c>
      <c r="M31" s="19"/>
      <c r="N31" s="19"/>
      <c r="O31" s="19"/>
      <c r="P31" s="19">
        <f t="shared" si="2"/>
        <v>41.14</v>
      </c>
    </row>
    <row r="32" spans="1:16" x14ac:dyDescent="0.2">
      <c r="A32" s="16" t="s">
        <v>9</v>
      </c>
      <c r="B32" s="17" t="s">
        <v>10</v>
      </c>
      <c r="C32" s="18">
        <v>93157000</v>
      </c>
      <c r="D32" s="8">
        <f t="shared" si="3"/>
        <v>0</v>
      </c>
      <c r="E32" s="18">
        <v>190227.5</v>
      </c>
      <c r="F32" s="18">
        <v>152115.82999999999</v>
      </c>
      <c r="G32" s="18"/>
      <c r="H32" s="19">
        <v>43</v>
      </c>
      <c r="I32" s="20">
        <v>1.2</v>
      </c>
      <c r="J32" s="20"/>
      <c r="K32" s="19">
        <f t="shared" si="1"/>
        <v>44.2</v>
      </c>
      <c r="L32" s="19">
        <v>3</v>
      </c>
      <c r="M32" s="19">
        <v>12</v>
      </c>
      <c r="N32" s="19"/>
      <c r="O32" s="19"/>
      <c r="P32" s="19">
        <f t="shared" si="2"/>
        <v>59.2</v>
      </c>
    </row>
    <row r="33" spans="1:16" x14ac:dyDescent="0.2">
      <c r="A33" s="16">
        <v>1600</v>
      </c>
      <c r="B33" s="17" t="s">
        <v>53</v>
      </c>
      <c r="C33" s="18">
        <f>63467393+64666597+69210415</f>
        <v>197344405</v>
      </c>
      <c r="D33" s="8">
        <f t="shared" si="3"/>
        <v>0</v>
      </c>
      <c r="E33" s="18">
        <v>321445</v>
      </c>
      <c r="F33" s="18">
        <v>105855.35</v>
      </c>
      <c r="G33" s="18"/>
      <c r="H33" s="19">
        <v>32.68</v>
      </c>
      <c r="I33" s="20"/>
      <c r="J33" s="20"/>
      <c r="K33" s="19">
        <f t="shared" si="1"/>
        <v>32.68</v>
      </c>
      <c r="L33" s="19">
        <v>0.49</v>
      </c>
      <c r="M33" s="19"/>
      <c r="N33" s="19"/>
      <c r="O33" s="19"/>
      <c r="P33" s="19">
        <f t="shared" si="2"/>
        <v>33.17</v>
      </c>
    </row>
    <row r="34" spans="1:16" x14ac:dyDescent="0.2">
      <c r="A34" s="9">
        <v>1700</v>
      </c>
      <c r="B34" s="10" t="s">
        <v>54</v>
      </c>
      <c r="C34" s="13">
        <v>1603722772</v>
      </c>
      <c r="D34" s="12">
        <f t="shared" si="3"/>
        <v>0</v>
      </c>
      <c r="E34" s="13">
        <v>4211415</v>
      </c>
      <c r="F34" s="13">
        <v>1926927.15</v>
      </c>
      <c r="G34" s="13"/>
      <c r="H34" s="15">
        <v>39.35</v>
      </c>
      <c r="I34" s="15"/>
      <c r="J34" s="15"/>
      <c r="K34" s="14">
        <f t="shared" si="1"/>
        <v>39.35</v>
      </c>
      <c r="L34" s="14">
        <v>3</v>
      </c>
      <c r="M34" s="14">
        <v>11.22</v>
      </c>
      <c r="N34" s="14"/>
      <c r="O34" s="14"/>
      <c r="P34" s="14">
        <f t="shared" si="2"/>
        <v>53.57</v>
      </c>
    </row>
    <row r="35" spans="1:16" x14ac:dyDescent="0.2">
      <c r="A35" s="9">
        <v>2620</v>
      </c>
      <c r="B35" s="10" t="s">
        <v>77</v>
      </c>
      <c r="C35" s="13">
        <v>9565198</v>
      </c>
      <c r="D35" s="12">
        <f t="shared" si="3"/>
        <v>0</v>
      </c>
      <c r="E35" s="13">
        <v>17742</v>
      </c>
      <c r="F35" s="13">
        <v>23274.39</v>
      </c>
      <c r="G35" s="13"/>
      <c r="H35" s="15">
        <v>50.12</v>
      </c>
      <c r="I35" s="15"/>
      <c r="J35" s="15"/>
      <c r="K35" s="14">
        <f t="shared" ref="K35:K66" si="4">SUM(H35:J35)</f>
        <v>50.12</v>
      </c>
      <c r="L35" s="14"/>
      <c r="M35" s="14">
        <v>11.71</v>
      </c>
      <c r="N35" s="14"/>
      <c r="O35" s="14"/>
      <c r="P35" s="14">
        <f t="shared" ref="P35:P66" si="5">SUM(K35:O35)</f>
        <v>61.83</v>
      </c>
    </row>
    <row r="36" spans="1:16" x14ac:dyDescent="0.2">
      <c r="A36" s="16">
        <v>3111</v>
      </c>
      <c r="B36" s="17" t="s">
        <v>86</v>
      </c>
      <c r="C36" s="18">
        <v>80090300</v>
      </c>
      <c r="D36" s="8">
        <f t="shared" si="3"/>
        <v>0</v>
      </c>
      <c r="E36" s="18">
        <v>110677</v>
      </c>
      <c r="F36" s="18">
        <v>87682.35</v>
      </c>
      <c r="G36" s="18"/>
      <c r="H36" s="20">
        <v>36.869999999999997</v>
      </c>
      <c r="I36" s="20"/>
      <c r="J36" s="20"/>
      <c r="K36" s="19">
        <f t="shared" si="4"/>
        <v>36.869999999999997</v>
      </c>
      <c r="L36" s="19"/>
      <c r="M36" s="19">
        <v>14.79</v>
      </c>
      <c r="N36" s="19"/>
      <c r="O36" s="19"/>
      <c r="P36" s="19">
        <f t="shared" si="5"/>
        <v>51.66</v>
      </c>
    </row>
    <row r="37" spans="1:16" x14ac:dyDescent="0.2">
      <c r="A37" s="28">
        <v>6811</v>
      </c>
      <c r="B37" s="29" t="s">
        <v>165</v>
      </c>
      <c r="C37" s="30">
        <v>45767436</v>
      </c>
      <c r="D37" s="12">
        <f t="shared" si="3"/>
        <v>0</v>
      </c>
      <c r="E37" s="30">
        <v>86163</v>
      </c>
      <c r="F37" s="30">
        <v>87011.93</v>
      </c>
      <c r="G37" s="30"/>
      <c r="H37" s="32">
        <v>27.96</v>
      </c>
      <c r="I37" s="32"/>
      <c r="J37" s="32"/>
      <c r="K37" s="31">
        <f t="shared" si="4"/>
        <v>27.96</v>
      </c>
      <c r="L37" s="31">
        <v>3</v>
      </c>
      <c r="M37" s="31"/>
      <c r="N37" s="31"/>
      <c r="O37" s="31"/>
      <c r="P37" s="31">
        <f t="shared" si="5"/>
        <v>30.96</v>
      </c>
    </row>
    <row r="38" spans="1:16" x14ac:dyDescent="0.2">
      <c r="A38" s="9">
        <v>1211</v>
      </c>
      <c r="B38" s="10" t="s">
        <v>44</v>
      </c>
      <c r="C38" s="13">
        <v>48391906</v>
      </c>
      <c r="D38" s="12">
        <f t="shared" si="3"/>
        <v>0</v>
      </c>
      <c r="E38" s="13">
        <v>92794</v>
      </c>
      <c r="F38" s="13">
        <v>56105.47</v>
      </c>
      <c r="G38" s="13"/>
      <c r="H38" s="14">
        <v>49.72</v>
      </c>
      <c r="I38" s="15"/>
      <c r="J38" s="15"/>
      <c r="K38" s="14">
        <f t="shared" si="4"/>
        <v>49.72</v>
      </c>
      <c r="L38" s="14">
        <v>2.71</v>
      </c>
      <c r="M38" s="14"/>
      <c r="N38" s="14"/>
      <c r="O38" s="14"/>
      <c r="P38" s="14">
        <f t="shared" si="5"/>
        <v>52.43</v>
      </c>
    </row>
    <row r="39" spans="1:16" x14ac:dyDescent="0.2">
      <c r="A39" s="9">
        <v>6220</v>
      </c>
      <c r="B39" s="10" t="s">
        <v>157</v>
      </c>
      <c r="C39" s="13">
        <v>80968293</v>
      </c>
      <c r="D39" s="12">
        <f t="shared" si="3"/>
        <v>0</v>
      </c>
      <c r="E39" s="13">
        <v>99463.5</v>
      </c>
      <c r="F39" s="13">
        <v>84663.53</v>
      </c>
      <c r="G39" s="13"/>
      <c r="H39" s="15">
        <v>47.5</v>
      </c>
      <c r="I39" s="15">
        <v>2</v>
      </c>
      <c r="J39" s="15"/>
      <c r="K39" s="14">
        <f t="shared" si="4"/>
        <v>49.5</v>
      </c>
      <c r="L39" s="15">
        <v>1.5</v>
      </c>
      <c r="M39" s="14"/>
      <c r="N39" s="14"/>
      <c r="O39" s="14"/>
      <c r="P39" s="14">
        <f t="shared" si="5"/>
        <v>51</v>
      </c>
    </row>
    <row r="40" spans="1:16" x14ac:dyDescent="0.2">
      <c r="A40" s="9">
        <v>1802</v>
      </c>
      <c r="B40" s="10" t="s">
        <v>56</v>
      </c>
      <c r="C40" s="13"/>
      <c r="D40" s="12"/>
      <c r="E40" s="13"/>
      <c r="F40" s="13">
        <v>0</v>
      </c>
      <c r="G40" s="13"/>
      <c r="H40" s="15">
        <v>3.25</v>
      </c>
      <c r="I40" s="15"/>
      <c r="J40" s="15"/>
      <c r="K40" s="14">
        <f t="shared" si="4"/>
        <v>3.25</v>
      </c>
      <c r="L40" s="33">
        <v>0.28999999999999998</v>
      </c>
      <c r="M40" s="14"/>
      <c r="N40" s="33"/>
      <c r="O40" s="33"/>
      <c r="P40" s="14">
        <f t="shared" si="5"/>
        <v>3.54</v>
      </c>
    </row>
    <row r="41" spans="1:16" x14ac:dyDescent="0.2">
      <c r="A41" s="16">
        <v>1800</v>
      </c>
      <c r="B41" s="17" t="s">
        <v>55</v>
      </c>
      <c r="C41" s="18">
        <v>133178697</v>
      </c>
      <c r="D41" s="8">
        <f t="shared" ref="D41:D53" si="6">V41</f>
        <v>0</v>
      </c>
      <c r="E41" s="18">
        <v>335895.5</v>
      </c>
      <c r="F41" s="18">
        <v>216256.23</v>
      </c>
      <c r="G41" s="18"/>
      <c r="H41" s="20">
        <v>55</v>
      </c>
      <c r="I41" s="20"/>
      <c r="J41" s="20"/>
      <c r="K41" s="19">
        <f t="shared" si="4"/>
        <v>55</v>
      </c>
      <c r="L41" s="19">
        <v>2.67</v>
      </c>
      <c r="M41" s="19"/>
      <c r="N41" s="19">
        <v>0.64</v>
      </c>
      <c r="O41" s="19"/>
      <c r="P41" s="19">
        <f t="shared" si="5"/>
        <v>58.31</v>
      </c>
    </row>
    <row r="42" spans="1:16" x14ac:dyDescent="0.2">
      <c r="A42" s="9">
        <v>1900</v>
      </c>
      <c r="B42" s="10" t="s">
        <v>60</v>
      </c>
      <c r="C42" s="13">
        <v>58580777</v>
      </c>
      <c r="D42" s="12">
        <f t="shared" si="6"/>
        <v>0</v>
      </c>
      <c r="E42" s="13">
        <v>128197</v>
      </c>
      <c r="F42" s="13">
        <v>101005.09</v>
      </c>
      <c r="G42" s="13"/>
      <c r="H42" s="15">
        <v>49.5</v>
      </c>
      <c r="I42" s="15"/>
      <c r="J42" s="15"/>
      <c r="K42" s="14">
        <f t="shared" si="4"/>
        <v>49.5</v>
      </c>
      <c r="L42" s="14"/>
      <c r="M42" s="14"/>
      <c r="N42" s="14">
        <v>0.8</v>
      </c>
      <c r="O42" s="14"/>
      <c r="P42" s="14">
        <f t="shared" si="5"/>
        <v>50.3</v>
      </c>
    </row>
    <row r="43" spans="1:16" x14ac:dyDescent="0.2">
      <c r="A43" s="16">
        <v>2000</v>
      </c>
      <c r="B43" s="17" t="s">
        <v>61</v>
      </c>
      <c r="C43" s="18">
        <v>142203072</v>
      </c>
      <c r="D43" s="8">
        <f t="shared" si="6"/>
        <v>0</v>
      </c>
      <c r="E43" s="18">
        <v>410660.5</v>
      </c>
      <c r="F43" s="18">
        <v>270710.05</v>
      </c>
      <c r="G43" s="18"/>
      <c r="H43" s="20">
        <v>36.33</v>
      </c>
      <c r="I43" s="20"/>
      <c r="J43" s="20"/>
      <c r="K43" s="19">
        <f t="shared" si="4"/>
        <v>36.33</v>
      </c>
      <c r="L43" s="19">
        <v>3</v>
      </c>
      <c r="M43" s="19">
        <v>2.68</v>
      </c>
      <c r="N43" s="19"/>
      <c r="O43" s="19"/>
      <c r="P43" s="19">
        <f t="shared" si="5"/>
        <v>42.01</v>
      </c>
    </row>
    <row r="44" spans="1:16" x14ac:dyDescent="0.2">
      <c r="A44" s="28">
        <v>2100</v>
      </c>
      <c r="B44" s="29" t="s">
        <v>62</v>
      </c>
      <c r="C44" s="30">
        <v>92124528</v>
      </c>
      <c r="D44" s="12">
        <f t="shared" si="6"/>
        <v>0</v>
      </c>
      <c r="E44" s="30">
        <v>200259</v>
      </c>
      <c r="F44" s="30">
        <v>140860.81</v>
      </c>
      <c r="G44" s="30"/>
      <c r="H44" s="32">
        <v>37.51</v>
      </c>
      <c r="I44" s="32"/>
      <c r="J44" s="32"/>
      <c r="K44" s="31">
        <f t="shared" si="4"/>
        <v>37.51</v>
      </c>
      <c r="L44" s="31">
        <v>2.94</v>
      </c>
      <c r="M44" s="31"/>
      <c r="N44" s="31">
        <v>1.78</v>
      </c>
      <c r="O44" s="31"/>
      <c r="P44" s="31">
        <f t="shared" si="5"/>
        <v>42.23</v>
      </c>
    </row>
    <row r="45" spans="1:16" x14ac:dyDescent="0.2">
      <c r="A45" s="28">
        <v>7620</v>
      </c>
      <c r="B45" s="29" t="s">
        <v>182</v>
      </c>
      <c r="C45" s="30">
        <v>174624213</v>
      </c>
      <c r="D45" s="12">
        <f t="shared" si="6"/>
        <v>0</v>
      </c>
      <c r="E45" s="30">
        <v>301357</v>
      </c>
      <c r="F45" s="30">
        <v>335649.36</v>
      </c>
      <c r="G45" s="30"/>
      <c r="H45" s="32">
        <v>55</v>
      </c>
      <c r="I45" s="32">
        <v>3</v>
      </c>
      <c r="J45" s="32"/>
      <c r="K45" s="31">
        <f t="shared" si="4"/>
        <v>58</v>
      </c>
      <c r="L45" s="31">
        <v>2</v>
      </c>
      <c r="M45" s="31"/>
      <c r="N45" s="31"/>
      <c r="O45" s="31"/>
      <c r="P45" s="31">
        <f t="shared" si="5"/>
        <v>60</v>
      </c>
    </row>
    <row r="46" spans="1:16" x14ac:dyDescent="0.2">
      <c r="A46" s="9">
        <v>4220</v>
      </c>
      <c r="B46" s="10" t="s">
        <v>107</v>
      </c>
      <c r="C46" s="13">
        <v>112258354</v>
      </c>
      <c r="D46" s="12">
        <f t="shared" si="6"/>
        <v>0</v>
      </c>
      <c r="E46" s="13">
        <v>212679</v>
      </c>
      <c r="F46" s="13">
        <v>193763.79</v>
      </c>
      <c r="G46" s="13"/>
      <c r="H46" s="15">
        <v>50.25</v>
      </c>
      <c r="I46" s="15"/>
      <c r="J46" s="15"/>
      <c r="K46" s="14">
        <f t="shared" si="4"/>
        <v>50.25</v>
      </c>
      <c r="L46" s="14"/>
      <c r="M46" s="14"/>
      <c r="N46" s="14"/>
      <c r="O46" s="14"/>
      <c r="P46" s="14">
        <f t="shared" si="5"/>
        <v>50.25</v>
      </c>
    </row>
    <row r="47" spans="1:16" x14ac:dyDescent="0.2">
      <c r="A47" s="16">
        <v>2220</v>
      </c>
      <c r="B47" s="17" t="s">
        <v>63</v>
      </c>
      <c r="C47" s="18">
        <v>181142289</v>
      </c>
      <c r="D47" s="8">
        <f t="shared" si="6"/>
        <v>0</v>
      </c>
      <c r="E47" s="18">
        <v>356118</v>
      </c>
      <c r="F47" s="18">
        <v>253709.43</v>
      </c>
      <c r="G47" s="18"/>
      <c r="H47" s="20">
        <v>42.4</v>
      </c>
      <c r="I47" s="20"/>
      <c r="J47" s="20"/>
      <c r="K47" s="19">
        <f t="shared" si="4"/>
        <v>42.4</v>
      </c>
      <c r="L47" s="19">
        <v>0.88</v>
      </c>
      <c r="M47" s="19">
        <v>1.97</v>
      </c>
      <c r="N47" s="19"/>
      <c r="O47" s="19"/>
      <c r="P47" s="19">
        <f t="shared" si="5"/>
        <v>45.25</v>
      </c>
    </row>
    <row r="48" spans="1:16" x14ac:dyDescent="0.2">
      <c r="A48" s="9">
        <v>2421</v>
      </c>
      <c r="B48" s="10" t="s">
        <v>68</v>
      </c>
      <c r="C48" s="13">
        <v>365480320</v>
      </c>
      <c r="D48" s="12">
        <f t="shared" si="6"/>
        <v>0</v>
      </c>
      <c r="E48" s="13">
        <v>510075.5</v>
      </c>
      <c r="F48" s="13">
        <v>404194.53</v>
      </c>
      <c r="G48" s="13"/>
      <c r="H48" s="15">
        <v>53.87</v>
      </c>
      <c r="I48" s="15"/>
      <c r="J48" s="15"/>
      <c r="K48" s="14">
        <f t="shared" si="4"/>
        <v>53.87</v>
      </c>
      <c r="L48" s="14">
        <v>0.6</v>
      </c>
      <c r="M48" s="14">
        <v>5.4</v>
      </c>
      <c r="N48" s="14">
        <v>0.98</v>
      </c>
      <c r="O48" s="14"/>
      <c r="P48" s="14">
        <f t="shared" si="5"/>
        <v>60.849999999999994</v>
      </c>
    </row>
    <row r="49" spans="1:16" x14ac:dyDescent="0.2">
      <c r="A49" s="9">
        <v>2300</v>
      </c>
      <c r="B49" s="10" t="s">
        <v>64</v>
      </c>
      <c r="C49" s="13">
        <v>347255198</v>
      </c>
      <c r="D49" s="12">
        <f t="shared" si="6"/>
        <v>0</v>
      </c>
      <c r="E49" s="13">
        <v>620940</v>
      </c>
      <c r="F49" s="13">
        <v>358659.46</v>
      </c>
      <c r="G49" s="13"/>
      <c r="H49" s="15">
        <v>32.39</v>
      </c>
      <c r="I49" s="15"/>
      <c r="J49" s="15"/>
      <c r="K49" s="14">
        <f t="shared" si="4"/>
        <v>32.39</v>
      </c>
      <c r="L49" s="14">
        <v>2.16</v>
      </c>
      <c r="M49" s="14">
        <f>5.26+0.72</f>
        <v>5.9799999999999995</v>
      </c>
      <c r="N49" s="14"/>
      <c r="O49" s="14"/>
      <c r="P49" s="14">
        <f t="shared" si="5"/>
        <v>40.529999999999994</v>
      </c>
    </row>
    <row r="50" spans="1:16" x14ac:dyDescent="0.2">
      <c r="A50" s="9">
        <v>2400</v>
      </c>
      <c r="B50" s="10" t="s">
        <v>66</v>
      </c>
      <c r="C50" s="13">
        <v>820712241</v>
      </c>
      <c r="D50" s="12">
        <f t="shared" si="6"/>
        <v>0</v>
      </c>
      <c r="E50" s="13">
        <v>1740887.5</v>
      </c>
      <c r="F50" s="13">
        <v>888820.9</v>
      </c>
      <c r="G50" s="13"/>
      <c r="H50" s="15">
        <v>45.51</v>
      </c>
      <c r="I50" s="15"/>
      <c r="J50" s="15">
        <v>1.02</v>
      </c>
      <c r="K50" s="14">
        <f t="shared" si="4"/>
        <v>46.53</v>
      </c>
      <c r="L50" s="15">
        <v>2.8</v>
      </c>
      <c r="M50" s="14">
        <v>2.09</v>
      </c>
      <c r="N50" s="14"/>
      <c r="O50" s="14"/>
      <c r="P50" s="14">
        <f t="shared" si="5"/>
        <v>51.42</v>
      </c>
    </row>
    <row r="51" spans="1:16" x14ac:dyDescent="0.2">
      <c r="A51" s="34">
        <v>1820</v>
      </c>
      <c r="B51" s="35" t="s">
        <v>57</v>
      </c>
      <c r="C51" s="36">
        <v>285587617</v>
      </c>
      <c r="D51" s="37">
        <f t="shared" si="6"/>
        <v>0</v>
      </c>
      <c r="E51" s="36">
        <v>335803</v>
      </c>
      <c r="F51" s="36">
        <v>301923.92</v>
      </c>
      <c r="G51" s="36"/>
      <c r="H51" s="38">
        <v>58.5</v>
      </c>
      <c r="I51" s="38"/>
      <c r="J51" s="38"/>
      <c r="K51" s="39">
        <f t="shared" si="4"/>
        <v>58.5</v>
      </c>
      <c r="L51" s="40"/>
      <c r="M51" s="40">
        <v>6.71</v>
      </c>
      <c r="N51" s="39">
        <v>1.02</v>
      </c>
      <c r="O51" s="40"/>
      <c r="P51" s="39">
        <f t="shared" si="5"/>
        <v>66.22999999999999</v>
      </c>
    </row>
    <row r="52" spans="1:16" x14ac:dyDescent="0.2">
      <c r="A52" s="28">
        <v>1820</v>
      </c>
      <c r="B52" s="29" t="s">
        <v>58</v>
      </c>
      <c r="C52" s="30">
        <v>19801756</v>
      </c>
      <c r="D52" s="12">
        <f t="shared" si="6"/>
        <v>0</v>
      </c>
      <c r="E52" s="30">
        <v>41970</v>
      </c>
      <c r="F52" s="30"/>
      <c r="G52" s="30"/>
      <c r="H52" s="32"/>
      <c r="I52" s="32"/>
      <c r="J52" s="32"/>
      <c r="K52" s="31">
        <f t="shared" si="4"/>
        <v>0</v>
      </c>
      <c r="L52" s="41"/>
      <c r="M52" s="41"/>
      <c r="N52" s="31"/>
      <c r="O52" s="41"/>
      <c r="P52" s="31">
        <f t="shared" si="5"/>
        <v>0</v>
      </c>
    </row>
    <row r="53" spans="1:16" x14ac:dyDescent="0.2">
      <c r="A53" s="9">
        <v>1520</v>
      </c>
      <c r="B53" s="10" t="s">
        <v>52</v>
      </c>
      <c r="C53" s="13">
        <v>80899968</v>
      </c>
      <c r="D53" s="12">
        <f t="shared" si="6"/>
        <v>0</v>
      </c>
      <c r="E53" s="13">
        <v>141297.5</v>
      </c>
      <c r="F53" s="13">
        <v>115234.41</v>
      </c>
      <c r="G53" s="13"/>
      <c r="H53" s="14">
        <v>40.61</v>
      </c>
      <c r="I53" s="15"/>
      <c r="J53" s="15"/>
      <c r="K53" s="14">
        <f t="shared" si="4"/>
        <v>40.61</v>
      </c>
      <c r="L53" s="14">
        <v>1.86</v>
      </c>
      <c r="M53" s="14"/>
      <c r="N53" s="14"/>
      <c r="O53" s="14"/>
      <c r="P53" s="14">
        <f t="shared" si="5"/>
        <v>42.47</v>
      </c>
    </row>
    <row r="54" spans="1:16" x14ac:dyDescent="0.2">
      <c r="A54" s="28">
        <v>2502</v>
      </c>
      <c r="B54" s="29" t="s">
        <v>73</v>
      </c>
      <c r="C54" s="30"/>
      <c r="D54" s="30"/>
      <c r="E54" s="30"/>
      <c r="F54" s="4">
        <v>0</v>
      </c>
      <c r="G54" s="30"/>
      <c r="H54" s="32">
        <v>0.54</v>
      </c>
      <c r="I54" s="32"/>
      <c r="J54" s="32"/>
      <c r="K54" s="31">
        <f t="shared" si="4"/>
        <v>0.54</v>
      </c>
      <c r="L54" s="31"/>
      <c r="M54" s="41"/>
      <c r="N54" s="31"/>
      <c r="O54" s="31"/>
      <c r="P54" s="31">
        <f t="shared" si="5"/>
        <v>0.54</v>
      </c>
    </row>
    <row r="55" spans="1:16" x14ac:dyDescent="0.2">
      <c r="A55" s="42">
        <v>2500</v>
      </c>
      <c r="B55" s="43" t="s">
        <v>72</v>
      </c>
      <c r="C55" s="44">
        <v>414133625</v>
      </c>
      <c r="D55" s="45">
        <f t="shared" ref="D55:D86" si="7">V55</f>
        <v>0</v>
      </c>
      <c r="E55" s="44">
        <v>1137783</v>
      </c>
      <c r="F55" s="44">
        <v>575230.16</v>
      </c>
      <c r="G55" s="44"/>
      <c r="H55" s="46">
        <v>47.201999999999998</v>
      </c>
      <c r="I55" s="46"/>
      <c r="J55" s="46"/>
      <c r="K55" s="47">
        <f t="shared" si="4"/>
        <v>47.201999999999998</v>
      </c>
      <c r="L55" s="47">
        <v>2.9790000000000001</v>
      </c>
      <c r="M55" s="47">
        <v>10.819000000000001</v>
      </c>
      <c r="N55" s="47"/>
      <c r="O55" s="47"/>
      <c r="P55" s="47">
        <f t="shared" si="5"/>
        <v>61</v>
      </c>
    </row>
    <row r="56" spans="1:16" x14ac:dyDescent="0.2">
      <c r="A56" s="28">
        <v>7611</v>
      </c>
      <c r="B56" s="29" t="s">
        <v>178</v>
      </c>
      <c r="C56" s="30">
        <v>26573744</v>
      </c>
      <c r="D56" s="12">
        <f t="shared" si="7"/>
        <v>0</v>
      </c>
      <c r="E56" s="30">
        <v>34724</v>
      </c>
      <c r="F56" s="30">
        <v>36572.629999999997</v>
      </c>
      <c r="G56" s="30"/>
      <c r="H56" s="32">
        <v>44</v>
      </c>
      <c r="I56" s="32"/>
      <c r="J56" s="32"/>
      <c r="K56" s="31">
        <f t="shared" si="4"/>
        <v>44</v>
      </c>
      <c r="L56" s="31">
        <v>2.56</v>
      </c>
      <c r="M56" s="31"/>
      <c r="N56" s="31"/>
      <c r="O56" s="31"/>
      <c r="P56" s="31">
        <f t="shared" si="5"/>
        <v>46.56</v>
      </c>
    </row>
    <row r="57" spans="1:16" x14ac:dyDescent="0.2">
      <c r="A57" s="9">
        <v>4720</v>
      </c>
      <c r="B57" s="10" t="s">
        <v>117</v>
      </c>
      <c r="C57" s="13">
        <f>49711085+8507730+7097419+310369+2718744</f>
        <v>68345347</v>
      </c>
      <c r="D57" s="12">
        <f t="shared" si="7"/>
        <v>0</v>
      </c>
      <c r="E57" s="13">
        <v>171778</v>
      </c>
      <c r="F57" s="13">
        <v>113734.93</v>
      </c>
      <c r="G57" s="13"/>
      <c r="H57" s="15">
        <v>55</v>
      </c>
      <c r="I57" s="15"/>
      <c r="J57" s="15"/>
      <c r="K57" s="14">
        <f t="shared" si="4"/>
        <v>55</v>
      </c>
      <c r="L57" s="14">
        <v>2.92</v>
      </c>
      <c r="M57" s="14">
        <v>3.81</v>
      </c>
      <c r="N57" s="14">
        <v>1.7</v>
      </c>
      <c r="O57" s="14">
        <v>1</v>
      </c>
      <c r="P57" s="14">
        <f t="shared" si="5"/>
        <v>64.430000000000007</v>
      </c>
    </row>
    <row r="58" spans="1:16" x14ac:dyDescent="0.2">
      <c r="A58" s="16">
        <v>2600</v>
      </c>
      <c r="B58" s="17" t="s">
        <v>76</v>
      </c>
      <c r="C58" s="18">
        <v>95464961</v>
      </c>
      <c r="D58" s="8">
        <f t="shared" si="7"/>
        <v>0</v>
      </c>
      <c r="E58" s="18">
        <v>138408</v>
      </c>
      <c r="F58" s="18">
        <v>155158.91</v>
      </c>
      <c r="G58" s="18"/>
      <c r="H58" s="20">
        <v>47.95</v>
      </c>
      <c r="I58" s="20"/>
      <c r="J58" s="20"/>
      <c r="K58" s="19">
        <f t="shared" si="4"/>
        <v>47.95</v>
      </c>
      <c r="L58" s="19">
        <v>2.83</v>
      </c>
      <c r="M58" s="19"/>
      <c r="N58" s="19"/>
      <c r="O58" s="19"/>
      <c r="P58" s="19">
        <f t="shared" si="5"/>
        <v>50.78</v>
      </c>
    </row>
    <row r="59" spans="1:16" x14ac:dyDescent="0.2">
      <c r="A59" s="16" t="s">
        <v>37</v>
      </c>
      <c r="B59" s="17" t="s">
        <v>38</v>
      </c>
      <c r="C59" s="18">
        <v>57414470</v>
      </c>
      <c r="D59" s="8">
        <f t="shared" si="7"/>
        <v>0</v>
      </c>
      <c r="E59" s="18">
        <v>149248.5</v>
      </c>
      <c r="F59" s="18">
        <v>120275.78</v>
      </c>
      <c r="G59" s="18"/>
      <c r="H59" s="19">
        <v>47.7</v>
      </c>
      <c r="I59" s="20"/>
      <c r="J59" s="20"/>
      <c r="K59" s="19">
        <f t="shared" si="4"/>
        <v>47.7</v>
      </c>
      <c r="L59" s="19">
        <v>1.95</v>
      </c>
      <c r="M59" s="19"/>
      <c r="N59" s="19">
        <v>0.3</v>
      </c>
      <c r="O59" s="19"/>
      <c r="P59" s="19">
        <f t="shared" si="5"/>
        <v>49.95</v>
      </c>
    </row>
    <row r="60" spans="1:16" x14ac:dyDescent="0.2">
      <c r="A60" s="16">
        <v>2700</v>
      </c>
      <c r="B60" s="17" t="s">
        <v>78</v>
      </c>
      <c r="C60" s="18">
        <v>62327700</v>
      </c>
      <c r="D60" s="8">
        <f t="shared" si="7"/>
        <v>0</v>
      </c>
      <c r="E60" s="18">
        <v>95007.5</v>
      </c>
      <c r="F60" s="18">
        <v>83596.740000000005</v>
      </c>
      <c r="G60" s="18"/>
      <c r="H60" s="20">
        <v>43.25</v>
      </c>
      <c r="I60" s="20"/>
      <c r="J60" s="20"/>
      <c r="K60" s="19">
        <f t="shared" si="4"/>
        <v>43.25</v>
      </c>
      <c r="L60" s="19"/>
      <c r="M60" s="19"/>
      <c r="N60" s="19"/>
      <c r="O60" s="19"/>
      <c r="P60" s="19">
        <f t="shared" si="5"/>
        <v>43.25</v>
      </c>
    </row>
    <row r="61" spans="1:16" x14ac:dyDescent="0.2">
      <c r="A61" s="21">
        <v>6721</v>
      </c>
      <c r="B61" s="22" t="s">
        <v>164</v>
      </c>
      <c r="C61" s="23">
        <v>82915346</v>
      </c>
      <c r="D61" s="8">
        <f t="shared" si="7"/>
        <v>0</v>
      </c>
      <c r="E61" s="23">
        <v>144228</v>
      </c>
      <c r="F61" s="23">
        <v>107828.55</v>
      </c>
      <c r="G61" s="23"/>
      <c r="H61" s="26">
        <v>48.55</v>
      </c>
      <c r="I61" s="26"/>
      <c r="J61" s="26"/>
      <c r="K61" s="25">
        <f t="shared" si="4"/>
        <v>48.55</v>
      </c>
      <c r="L61" s="25"/>
      <c r="M61" s="25"/>
      <c r="N61" s="25">
        <v>0.38</v>
      </c>
      <c r="O61" s="25"/>
      <c r="P61" s="25">
        <f t="shared" si="5"/>
        <v>48.93</v>
      </c>
    </row>
    <row r="62" spans="1:16" x14ac:dyDescent="0.2">
      <c r="A62" s="9">
        <v>2900</v>
      </c>
      <c r="B62" s="10" t="s">
        <v>79</v>
      </c>
      <c r="C62" s="13">
        <v>128456812</v>
      </c>
      <c r="D62" s="12">
        <f t="shared" si="7"/>
        <v>0</v>
      </c>
      <c r="E62" s="13">
        <v>357609</v>
      </c>
      <c r="F62" s="13">
        <v>300321.71000000002</v>
      </c>
      <c r="G62" s="13"/>
      <c r="H62" s="15">
        <v>46.6</v>
      </c>
      <c r="I62" s="15"/>
      <c r="J62" s="15"/>
      <c r="K62" s="14">
        <f t="shared" si="4"/>
        <v>46.6</v>
      </c>
      <c r="L62" s="14">
        <v>3</v>
      </c>
      <c r="M62" s="14">
        <f>1.4+4.2</f>
        <v>5.6</v>
      </c>
      <c r="N62" s="14">
        <f>2+0.9+0.7</f>
        <v>3.5999999999999996</v>
      </c>
      <c r="O62" s="14"/>
      <c r="P62" s="14">
        <f t="shared" si="5"/>
        <v>58.800000000000004</v>
      </c>
    </row>
    <row r="63" spans="1:16" x14ac:dyDescent="0.2">
      <c r="A63" s="16">
        <v>3000</v>
      </c>
      <c r="B63" s="17" t="s">
        <v>80</v>
      </c>
      <c r="C63" s="18">
        <v>484442494</v>
      </c>
      <c r="D63" s="8">
        <f t="shared" si="7"/>
        <v>0</v>
      </c>
      <c r="E63" s="18">
        <v>1008943.12</v>
      </c>
      <c r="F63" s="18">
        <v>552345.85</v>
      </c>
      <c r="G63" s="18"/>
      <c r="H63" s="20">
        <v>47.5</v>
      </c>
      <c r="I63" s="20"/>
      <c r="J63" s="20"/>
      <c r="K63" s="19">
        <f t="shared" si="4"/>
        <v>47.5</v>
      </c>
      <c r="L63" s="19">
        <v>2.92</v>
      </c>
      <c r="M63" s="19">
        <v>2.3140000000000001</v>
      </c>
      <c r="N63" s="19"/>
      <c r="O63" s="19"/>
      <c r="P63" s="19">
        <f t="shared" si="5"/>
        <v>52.734000000000002</v>
      </c>
    </row>
    <row r="64" spans="1:16" x14ac:dyDescent="0.2">
      <c r="A64" s="21">
        <v>2520</v>
      </c>
      <c r="B64" s="22" t="s">
        <v>74</v>
      </c>
      <c r="C64" s="23">
        <v>1208761561</v>
      </c>
      <c r="D64" s="24">
        <f t="shared" si="7"/>
        <v>0</v>
      </c>
      <c r="E64" s="23">
        <v>2240349</v>
      </c>
      <c r="F64" s="23">
        <v>2156175</v>
      </c>
      <c r="G64" s="23"/>
      <c r="H64" s="26">
        <v>62.58</v>
      </c>
      <c r="I64" s="26"/>
      <c r="J64" s="26"/>
      <c r="K64" s="25">
        <f t="shared" si="4"/>
        <v>62.58</v>
      </c>
      <c r="L64" s="25">
        <f>1.12+2.6</f>
        <v>3.72</v>
      </c>
      <c r="M64" s="25">
        <v>11.19</v>
      </c>
      <c r="N64" s="25"/>
      <c r="O64" s="25"/>
      <c r="P64" s="25">
        <f t="shared" si="5"/>
        <v>77.489999999999995</v>
      </c>
    </row>
    <row r="65" spans="1:16" x14ac:dyDescent="0.2">
      <c r="A65" s="16">
        <v>3200</v>
      </c>
      <c r="B65" s="17" t="s">
        <v>88</v>
      </c>
      <c r="C65" s="18">
        <v>38477333</v>
      </c>
      <c r="D65" s="8">
        <f t="shared" si="7"/>
        <v>0</v>
      </c>
      <c r="E65" s="18">
        <v>84681</v>
      </c>
      <c r="F65" s="18">
        <v>83340.149999999994</v>
      </c>
      <c r="G65" s="18"/>
      <c r="H65" s="20">
        <v>55</v>
      </c>
      <c r="I65" s="20"/>
      <c r="J65" s="20"/>
      <c r="K65" s="19">
        <f t="shared" si="4"/>
        <v>55</v>
      </c>
      <c r="L65" s="19">
        <v>0.56999999999999995</v>
      </c>
      <c r="M65" s="19"/>
      <c r="N65" s="19">
        <f>2.58+1.9</f>
        <v>4.4800000000000004</v>
      </c>
      <c r="O65" s="19"/>
      <c r="P65" s="19">
        <f t="shared" si="5"/>
        <v>60.05</v>
      </c>
    </row>
    <row r="66" spans="1:16" x14ac:dyDescent="0.2">
      <c r="A66" s="9">
        <v>3300</v>
      </c>
      <c r="B66" s="10" t="s">
        <v>89</v>
      </c>
      <c r="C66" s="13">
        <v>83698078</v>
      </c>
      <c r="D66" s="12">
        <f t="shared" si="7"/>
        <v>0</v>
      </c>
      <c r="E66" s="13">
        <v>180282</v>
      </c>
      <c r="F66" s="13">
        <v>155741.31</v>
      </c>
      <c r="G66" s="13"/>
      <c r="H66" s="15">
        <v>52.17</v>
      </c>
      <c r="I66" s="15"/>
      <c r="J66" s="15"/>
      <c r="K66" s="14">
        <f t="shared" si="4"/>
        <v>52.17</v>
      </c>
      <c r="L66" s="14">
        <v>2.97</v>
      </c>
      <c r="M66" s="14"/>
      <c r="N66" s="14"/>
      <c r="O66" s="14"/>
      <c r="P66" s="14">
        <f t="shared" si="5"/>
        <v>55.14</v>
      </c>
    </row>
    <row r="67" spans="1:16" x14ac:dyDescent="0.2">
      <c r="A67" s="16">
        <v>3400</v>
      </c>
      <c r="B67" s="17" t="s">
        <v>90</v>
      </c>
      <c r="C67" s="18">
        <v>303438693</v>
      </c>
      <c r="D67" s="8">
        <f t="shared" si="7"/>
        <v>0</v>
      </c>
      <c r="E67" s="18">
        <v>820473</v>
      </c>
      <c r="F67" s="18">
        <v>558983.66</v>
      </c>
      <c r="G67" s="18"/>
      <c r="H67" s="20">
        <v>50.17</v>
      </c>
      <c r="I67" s="20"/>
      <c r="J67" s="20"/>
      <c r="K67" s="19">
        <f t="shared" ref="K67:K98" si="8">SUM(H67:J67)</f>
        <v>50.17</v>
      </c>
      <c r="L67" s="19">
        <v>2</v>
      </c>
      <c r="M67" s="19">
        <v>10.31</v>
      </c>
      <c r="N67" s="19">
        <v>1.6</v>
      </c>
      <c r="O67" s="19"/>
      <c r="P67" s="19">
        <f t="shared" ref="P67:P98" si="9">SUM(K67:O67)</f>
        <v>64.08</v>
      </c>
    </row>
    <row r="68" spans="1:16" x14ac:dyDescent="0.2">
      <c r="A68" s="16">
        <v>3500</v>
      </c>
      <c r="B68" s="17" t="s">
        <v>92</v>
      </c>
      <c r="C68" s="18">
        <v>80420274</v>
      </c>
      <c r="D68" s="8">
        <f t="shared" si="7"/>
        <v>0</v>
      </c>
      <c r="E68" s="18">
        <v>123471</v>
      </c>
      <c r="F68" s="18">
        <v>110640.52</v>
      </c>
      <c r="G68" s="18"/>
      <c r="H68" s="20">
        <v>33</v>
      </c>
      <c r="I68" s="20"/>
      <c r="J68" s="20"/>
      <c r="K68" s="19">
        <f t="shared" si="8"/>
        <v>33</v>
      </c>
      <c r="L68" s="19"/>
      <c r="M68" s="19"/>
      <c r="N68" s="19"/>
      <c r="O68" s="19"/>
      <c r="P68" s="19">
        <f t="shared" si="9"/>
        <v>33</v>
      </c>
    </row>
    <row r="69" spans="1:16" x14ac:dyDescent="0.2">
      <c r="A69" s="9" t="s">
        <v>15</v>
      </c>
      <c r="B69" s="10" t="s">
        <v>16</v>
      </c>
      <c r="C69" s="13">
        <v>88072104</v>
      </c>
      <c r="D69" s="12">
        <f t="shared" si="7"/>
        <v>0</v>
      </c>
      <c r="E69" s="13">
        <v>198045</v>
      </c>
      <c r="F69" s="13">
        <v>142459.64000000001</v>
      </c>
      <c r="G69" s="13"/>
      <c r="H69" s="14">
        <v>51.45</v>
      </c>
      <c r="I69" s="15"/>
      <c r="J69" s="15"/>
      <c r="K69" s="15">
        <f t="shared" si="8"/>
        <v>51.45</v>
      </c>
      <c r="L69" s="14">
        <v>2.58</v>
      </c>
      <c r="M69" s="14"/>
      <c r="N69" s="14"/>
      <c r="O69" s="14"/>
      <c r="P69" s="14">
        <f t="shared" si="9"/>
        <v>54.03</v>
      </c>
    </row>
    <row r="70" spans="1:16" x14ac:dyDescent="0.2">
      <c r="A70" s="9">
        <v>3600</v>
      </c>
      <c r="B70" s="10" t="s">
        <v>93</v>
      </c>
      <c r="C70" s="13">
        <v>120883172</v>
      </c>
      <c r="D70" s="12">
        <f t="shared" si="7"/>
        <v>0</v>
      </c>
      <c r="E70" s="13">
        <v>338350</v>
      </c>
      <c r="F70" s="13">
        <v>201871.16</v>
      </c>
      <c r="G70" s="13"/>
      <c r="H70" s="15">
        <v>52.45</v>
      </c>
      <c r="I70" s="15">
        <v>2.33</v>
      </c>
      <c r="J70" s="15"/>
      <c r="K70" s="14">
        <f t="shared" si="8"/>
        <v>54.78</v>
      </c>
      <c r="L70" s="14">
        <v>2.5099999999999998</v>
      </c>
      <c r="M70" s="14">
        <v>16.11</v>
      </c>
      <c r="N70" s="14"/>
      <c r="O70" s="14"/>
      <c r="P70" s="14">
        <f t="shared" si="9"/>
        <v>73.400000000000006</v>
      </c>
    </row>
    <row r="71" spans="1:16" x14ac:dyDescent="0.2">
      <c r="A71" s="9">
        <v>3700</v>
      </c>
      <c r="B71" s="10" t="s">
        <v>95</v>
      </c>
      <c r="C71" s="13">
        <v>454063103</v>
      </c>
      <c r="D71" s="12">
        <f t="shared" si="7"/>
        <v>0</v>
      </c>
      <c r="E71" s="13">
        <v>1129350.5</v>
      </c>
      <c r="F71" s="13">
        <v>543110.07999999996</v>
      </c>
      <c r="G71" s="13"/>
      <c r="H71" s="15">
        <v>54.03</v>
      </c>
      <c r="I71" s="15"/>
      <c r="J71" s="15"/>
      <c r="K71" s="14">
        <f t="shared" si="8"/>
        <v>54.03</v>
      </c>
      <c r="L71" s="14"/>
      <c r="M71" s="14">
        <v>7.54</v>
      </c>
      <c r="N71" s="14"/>
      <c r="O71" s="14"/>
      <c r="P71" s="14">
        <f t="shared" si="9"/>
        <v>61.57</v>
      </c>
    </row>
    <row r="72" spans="1:16" x14ac:dyDescent="0.2">
      <c r="A72" s="16">
        <v>3800</v>
      </c>
      <c r="B72" s="17" t="s">
        <v>98</v>
      </c>
      <c r="C72" s="18">
        <v>253834233</v>
      </c>
      <c r="D72" s="8">
        <f t="shared" si="7"/>
        <v>0</v>
      </c>
      <c r="E72" s="18">
        <v>798539</v>
      </c>
      <c r="F72" s="18">
        <v>454911.66</v>
      </c>
      <c r="G72" s="18"/>
      <c r="H72" s="20">
        <v>51.68</v>
      </c>
      <c r="I72" s="20"/>
      <c r="J72" s="20"/>
      <c r="K72" s="19">
        <f t="shared" si="8"/>
        <v>51.68</v>
      </c>
      <c r="L72" s="19">
        <v>3</v>
      </c>
      <c r="M72" s="19"/>
      <c r="N72" s="19"/>
      <c r="O72" s="19"/>
      <c r="P72" s="19">
        <f t="shared" si="9"/>
        <v>54.68</v>
      </c>
    </row>
    <row r="73" spans="1:16" x14ac:dyDescent="0.2">
      <c r="A73" s="9">
        <v>3420</v>
      </c>
      <c r="B73" s="10" t="s">
        <v>91</v>
      </c>
      <c r="C73" s="13">
        <v>197269590</v>
      </c>
      <c r="D73" s="12">
        <f t="shared" si="7"/>
        <v>0</v>
      </c>
      <c r="E73" s="13">
        <v>174683</v>
      </c>
      <c r="F73" s="13">
        <v>201286.69</v>
      </c>
      <c r="G73" s="13"/>
      <c r="H73" s="15">
        <v>53.61</v>
      </c>
      <c r="I73" s="15"/>
      <c r="J73" s="15"/>
      <c r="K73" s="14">
        <f t="shared" si="8"/>
        <v>53.61</v>
      </c>
      <c r="L73" s="14"/>
      <c r="M73" s="14">
        <v>12.86</v>
      </c>
      <c r="N73" s="14"/>
      <c r="O73" s="14"/>
      <c r="P73" s="14">
        <f t="shared" si="9"/>
        <v>66.47</v>
      </c>
    </row>
    <row r="74" spans="1:16" x14ac:dyDescent="0.2">
      <c r="A74" s="16">
        <v>3900</v>
      </c>
      <c r="B74" s="17" t="s">
        <v>100</v>
      </c>
      <c r="C74" s="18">
        <v>109315607</v>
      </c>
      <c r="D74" s="8">
        <f t="shared" si="7"/>
        <v>0</v>
      </c>
      <c r="E74" s="18">
        <v>221551.5</v>
      </c>
      <c r="F74" s="18">
        <v>167501.23000000001</v>
      </c>
      <c r="G74" s="18"/>
      <c r="H74" s="20">
        <v>51.7</v>
      </c>
      <c r="I74" s="20"/>
      <c r="J74" s="20"/>
      <c r="K74" s="19">
        <f t="shared" si="8"/>
        <v>51.7</v>
      </c>
      <c r="L74" s="19"/>
      <c r="M74" s="19"/>
      <c r="N74" s="19"/>
      <c r="O74" s="19"/>
      <c r="P74" s="19">
        <f t="shared" si="9"/>
        <v>51.7</v>
      </c>
    </row>
    <row r="75" spans="1:16" x14ac:dyDescent="0.2">
      <c r="A75" s="9">
        <v>4000</v>
      </c>
      <c r="B75" s="10" t="s">
        <v>101</v>
      </c>
      <c r="C75" s="13">
        <v>117776759</v>
      </c>
      <c r="D75" s="12">
        <f t="shared" si="7"/>
        <v>0</v>
      </c>
      <c r="E75" s="13">
        <v>317524</v>
      </c>
      <c r="F75" s="13">
        <v>233909.53</v>
      </c>
      <c r="G75" s="13"/>
      <c r="H75" s="15">
        <v>38.9</v>
      </c>
      <c r="I75" s="15"/>
      <c r="J75" s="15"/>
      <c r="K75" s="14">
        <f t="shared" si="8"/>
        <v>38.9</v>
      </c>
      <c r="L75" s="14">
        <v>3</v>
      </c>
      <c r="M75" s="14"/>
      <c r="N75" s="14">
        <v>0.35</v>
      </c>
      <c r="O75" s="14"/>
      <c r="P75" s="14">
        <f t="shared" si="9"/>
        <v>42.25</v>
      </c>
    </row>
    <row r="76" spans="1:16" x14ac:dyDescent="0.2">
      <c r="A76" s="16">
        <v>4100</v>
      </c>
      <c r="B76" s="17" t="s">
        <v>102</v>
      </c>
      <c r="C76" s="18">
        <v>264409332</v>
      </c>
      <c r="D76" s="8">
        <f t="shared" si="7"/>
        <v>0</v>
      </c>
      <c r="E76" s="18">
        <v>783012.5</v>
      </c>
      <c r="F76" s="18">
        <v>442505.66</v>
      </c>
      <c r="G76" s="18"/>
      <c r="H76" s="20">
        <v>48.79</v>
      </c>
      <c r="I76" s="20">
        <v>0.14000000000000001</v>
      </c>
      <c r="J76" s="20"/>
      <c r="K76" s="19">
        <f t="shared" si="8"/>
        <v>48.93</v>
      </c>
      <c r="L76" s="20">
        <v>2.97</v>
      </c>
      <c r="M76" s="20">
        <v>10.31</v>
      </c>
      <c r="N76" s="20"/>
      <c r="O76" s="19"/>
      <c r="P76" s="19">
        <f t="shared" si="9"/>
        <v>62.21</v>
      </c>
    </row>
    <row r="77" spans="1:16" x14ac:dyDescent="0.2">
      <c r="A77" s="16">
        <v>4200</v>
      </c>
      <c r="B77" s="17" t="s">
        <v>106</v>
      </c>
      <c r="C77" s="18">
        <v>125244870</v>
      </c>
      <c r="D77" s="8">
        <f t="shared" si="7"/>
        <v>0</v>
      </c>
      <c r="E77" s="18">
        <v>153138</v>
      </c>
      <c r="F77" s="18">
        <v>138230.60999999999</v>
      </c>
      <c r="G77" s="18"/>
      <c r="H77" s="20">
        <v>33.85</v>
      </c>
      <c r="I77" s="20"/>
      <c r="J77" s="20"/>
      <c r="K77" s="19">
        <f t="shared" si="8"/>
        <v>33.85</v>
      </c>
      <c r="L77" s="19"/>
      <c r="M77" s="19"/>
      <c r="N77" s="19"/>
      <c r="O77" s="19">
        <v>2.41</v>
      </c>
      <c r="P77" s="19">
        <f t="shared" si="9"/>
        <v>36.260000000000005</v>
      </c>
    </row>
    <row r="78" spans="1:16" x14ac:dyDescent="0.2">
      <c r="A78" s="21">
        <v>7612</v>
      </c>
      <c r="B78" s="22" t="s">
        <v>179</v>
      </c>
      <c r="C78" s="23">
        <v>46853340</v>
      </c>
      <c r="D78" s="8">
        <f t="shared" si="7"/>
        <v>0</v>
      </c>
      <c r="E78" s="23">
        <v>89503</v>
      </c>
      <c r="F78" s="23">
        <v>66342.59</v>
      </c>
      <c r="G78" s="23"/>
      <c r="H78" s="26">
        <v>43.7</v>
      </c>
      <c r="I78" s="26"/>
      <c r="J78" s="26"/>
      <c r="K78" s="25">
        <f t="shared" si="8"/>
        <v>43.7</v>
      </c>
      <c r="L78" s="25">
        <v>1.97</v>
      </c>
      <c r="M78" s="25"/>
      <c r="N78" s="25"/>
      <c r="O78" s="25"/>
      <c r="P78" s="25">
        <f t="shared" si="9"/>
        <v>45.67</v>
      </c>
    </row>
    <row r="79" spans="1:16" x14ac:dyDescent="0.2">
      <c r="A79" s="16">
        <v>4300</v>
      </c>
      <c r="B79" s="17" t="s">
        <v>108</v>
      </c>
      <c r="C79" s="18">
        <v>89578326</v>
      </c>
      <c r="D79" s="8">
        <f t="shared" si="7"/>
        <v>0</v>
      </c>
      <c r="E79" s="18">
        <v>278601</v>
      </c>
      <c r="F79" s="18">
        <v>192602.96</v>
      </c>
      <c r="G79" s="49"/>
      <c r="H79" s="20">
        <v>49.02</v>
      </c>
      <c r="I79" s="20"/>
      <c r="J79" s="20"/>
      <c r="K79" s="19">
        <f t="shared" si="8"/>
        <v>49.02</v>
      </c>
      <c r="L79" s="19"/>
      <c r="M79" s="19">
        <v>4.41</v>
      </c>
      <c r="N79" s="19"/>
      <c r="O79" s="19"/>
      <c r="P79" s="19">
        <f t="shared" si="9"/>
        <v>53.430000000000007</v>
      </c>
    </row>
    <row r="80" spans="1:16" x14ac:dyDescent="0.2">
      <c r="A80" s="16" t="s">
        <v>69</v>
      </c>
      <c r="B80" s="17" t="s">
        <v>70</v>
      </c>
      <c r="C80" s="18">
        <v>119156668</v>
      </c>
      <c r="D80" s="8">
        <f t="shared" si="7"/>
        <v>0</v>
      </c>
      <c r="E80" s="18">
        <v>333779.5</v>
      </c>
      <c r="F80" s="18">
        <v>220239.93</v>
      </c>
      <c r="G80" s="18"/>
      <c r="H80" s="20">
        <v>55</v>
      </c>
      <c r="I80" s="20"/>
      <c r="J80" s="20"/>
      <c r="K80" s="19">
        <f t="shared" si="8"/>
        <v>55</v>
      </c>
      <c r="L80" s="19">
        <v>3</v>
      </c>
      <c r="M80" s="19"/>
      <c r="N80" s="19">
        <v>2.75</v>
      </c>
      <c r="O80" s="19"/>
      <c r="P80" s="19">
        <f t="shared" si="9"/>
        <v>60.75</v>
      </c>
    </row>
    <row r="81" spans="1:16" x14ac:dyDescent="0.2">
      <c r="A81" s="28">
        <v>8020</v>
      </c>
      <c r="B81" s="29" t="s">
        <v>186</v>
      </c>
      <c r="C81" s="30">
        <v>122214197</v>
      </c>
      <c r="D81" s="12">
        <f t="shared" si="7"/>
        <v>0</v>
      </c>
      <c r="E81" s="30">
        <v>294552</v>
      </c>
      <c r="F81" s="30">
        <v>225361.94</v>
      </c>
      <c r="G81" s="30"/>
      <c r="H81" s="32">
        <v>52.63</v>
      </c>
      <c r="I81" s="32"/>
      <c r="J81" s="32" t="s">
        <v>187</v>
      </c>
      <c r="K81" s="31">
        <f t="shared" si="8"/>
        <v>52.63</v>
      </c>
      <c r="L81" s="32">
        <v>3</v>
      </c>
      <c r="M81" s="41"/>
      <c r="N81" s="41"/>
      <c r="O81" s="41"/>
      <c r="P81" s="31">
        <f t="shared" si="9"/>
        <v>55.63</v>
      </c>
    </row>
    <row r="82" spans="1:16" x14ac:dyDescent="0.2">
      <c r="A82" s="16">
        <v>4400</v>
      </c>
      <c r="B82" s="17" t="s">
        <v>110</v>
      </c>
      <c r="C82" s="18">
        <v>294446976</v>
      </c>
      <c r="D82" s="8">
        <f t="shared" si="7"/>
        <v>0</v>
      </c>
      <c r="E82" s="18">
        <v>627926.5</v>
      </c>
      <c r="F82" s="18">
        <v>342847.35</v>
      </c>
      <c r="G82" s="18"/>
      <c r="H82" s="20">
        <v>42.65</v>
      </c>
      <c r="I82" s="20"/>
      <c r="J82" s="20"/>
      <c r="K82" s="19">
        <f t="shared" si="8"/>
        <v>42.65</v>
      </c>
      <c r="L82" s="19">
        <v>2.79</v>
      </c>
      <c r="M82" s="19">
        <v>0.89</v>
      </c>
      <c r="N82" s="19">
        <v>1.43</v>
      </c>
      <c r="O82" s="19"/>
      <c r="P82" s="19">
        <f t="shared" si="9"/>
        <v>47.76</v>
      </c>
    </row>
    <row r="83" spans="1:16" x14ac:dyDescent="0.2">
      <c r="A83" s="16">
        <v>3711</v>
      </c>
      <c r="B83" s="17" t="s">
        <v>96</v>
      </c>
      <c r="C83" s="18">
        <v>17483589</v>
      </c>
      <c r="D83" s="8">
        <f t="shared" si="7"/>
        <v>0</v>
      </c>
      <c r="E83" s="18">
        <v>39138</v>
      </c>
      <c r="F83" s="18">
        <v>57612.31</v>
      </c>
      <c r="G83" s="18"/>
      <c r="H83" s="20">
        <v>56.7</v>
      </c>
      <c r="I83" s="20"/>
      <c r="J83" s="20"/>
      <c r="K83" s="19">
        <f t="shared" si="8"/>
        <v>56.7</v>
      </c>
      <c r="L83" s="19"/>
      <c r="M83" s="19">
        <v>3.7</v>
      </c>
      <c r="N83" s="19"/>
      <c r="O83" s="19"/>
      <c r="P83" s="19">
        <f t="shared" si="9"/>
        <v>60.400000000000006</v>
      </c>
    </row>
    <row r="84" spans="1:16" x14ac:dyDescent="0.2">
      <c r="A84" s="9">
        <v>3711</v>
      </c>
      <c r="B84" s="10" t="s">
        <v>97</v>
      </c>
      <c r="C84" s="13">
        <v>10926620</v>
      </c>
      <c r="D84" s="12">
        <f t="shared" si="7"/>
        <v>0</v>
      </c>
      <c r="E84" s="13">
        <v>27980.5</v>
      </c>
      <c r="F84" s="13"/>
      <c r="G84" s="13"/>
      <c r="H84" s="15">
        <v>53.2</v>
      </c>
      <c r="I84" s="15"/>
      <c r="J84" s="15"/>
      <c r="K84" s="14">
        <f t="shared" si="8"/>
        <v>53.2</v>
      </c>
      <c r="L84" s="14">
        <v>2.87</v>
      </c>
      <c r="M84" s="14"/>
      <c r="N84" s="14"/>
      <c r="O84" s="14"/>
      <c r="P84" s="14">
        <f t="shared" si="9"/>
        <v>56.07</v>
      </c>
    </row>
    <row r="85" spans="1:16" x14ac:dyDescent="0.2">
      <c r="A85" s="16">
        <v>4500</v>
      </c>
      <c r="B85" s="17" t="s">
        <v>112</v>
      </c>
      <c r="C85" s="18">
        <v>1119047846</v>
      </c>
      <c r="D85" s="8">
        <f t="shared" si="7"/>
        <v>0</v>
      </c>
      <c r="E85" s="18">
        <v>2372493.5</v>
      </c>
      <c r="F85" s="18">
        <v>934117.32</v>
      </c>
      <c r="G85" s="18"/>
      <c r="H85" s="20">
        <v>41.89</v>
      </c>
      <c r="I85" s="20"/>
      <c r="J85" s="20"/>
      <c r="K85" s="19">
        <f t="shared" si="8"/>
        <v>41.89</v>
      </c>
      <c r="L85" s="19">
        <v>1.66</v>
      </c>
      <c r="M85" s="19">
        <v>11</v>
      </c>
      <c r="N85" s="19"/>
      <c r="O85" s="19"/>
      <c r="P85" s="19">
        <f t="shared" si="9"/>
        <v>54.55</v>
      </c>
    </row>
    <row r="86" spans="1:16" x14ac:dyDescent="0.2">
      <c r="A86" s="21">
        <v>4600</v>
      </c>
      <c r="B86" s="22" t="s">
        <v>114</v>
      </c>
      <c r="C86" s="23">
        <v>72631649</v>
      </c>
      <c r="D86" s="24">
        <f t="shared" si="7"/>
        <v>0</v>
      </c>
      <c r="E86" s="23">
        <v>236375</v>
      </c>
      <c r="F86" s="23">
        <v>191224.08</v>
      </c>
      <c r="G86" s="23"/>
      <c r="H86" s="26">
        <v>55</v>
      </c>
      <c r="I86" s="26">
        <v>2.5499999999999998</v>
      </c>
      <c r="J86" s="26"/>
      <c r="K86" s="25">
        <f t="shared" si="8"/>
        <v>57.55</v>
      </c>
      <c r="L86" s="25">
        <v>2.15</v>
      </c>
      <c r="M86" s="25"/>
      <c r="N86" s="25">
        <v>1.93</v>
      </c>
      <c r="O86" s="25"/>
      <c r="P86" s="25">
        <f t="shared" si="9"/>
        <v>61.629999999999995</v>
      </c>
    </row>
    <row r="87" spans="1:16" x14ac:dyDescent="0.2">
      <c r="A87" s="16">
        <v>4700</v>
      </c>
      <c r="B87" s="17" t="s">
        <v>116</v>
      </c>
      <c r="C87" s="18">
        <f>115263171+16293682+23778687+6115309</f>
        <v>161450849</v>
      </c>
      <c r="D87" s="8">
        <f t="shared" ref="D87:D118" si="10">V87</f>
        <v>0</v>
      </c>
      <c r="E87" s="18">
        <v>482711.5</v>
      </c>
      <c r="F87" s="18">
        <v>297954.65000000002</v>
      </c>
      <c r="G87" s="18"/>
      <c r="H87" s="20">
        <v>31.36</v>
      </c>
      <c r="I87" s="20"/>
      <c r="J87" s="20"/>
      <c r="K87" s="19">
        <f t="shared" si="8"/>
        <v>31.36</v>
      </c>
      <c r="L87" s="19">
        <v>1.65</v>
      </c>
      <c r="M87" s="19">
        <v>2.75</v>
      </c>
      <c r="N87" s="19"/>
      <c r="O87" s="19"/>
      <c r="P87" s="19">
        <f t="shared" si="9"/>
        <v>35.76</v>
      </c>
    </row>
    <row r="88" spans="1:16" x14ac:dyDescent="0.2">
      <c r="A88" s="16">
        <v>5720</v>
      </c>
      <c r="B88" s="17" t="s">
        <v>145</v>
      </c>
      <c r="C88" s="18">
        <v>125262371</v>
      </c>
      <c r="D88" s="8">
        <f t="shared" si="10"/>
        <v>0</v>
      </c>
      <c r="E88" s="18">
        <v>201260</v>
      </c>
      <c r="F88" s="18">
        <v>204979.5</v>
      </c>
      <c r="G88" s="18"/>
      <c r="H88" s="20">
        <v>58.5</v>
      </c>
      <c r="I88" s="20"/>
      <c r="J88" s="20"/>
      <c r="K88" s="19">
        <f t="shared" si="8"/>
        <v>58.5</v>
      </c>
      <c r="L88" s="19">
        <v>2.62</v>
      </c>
      <c r="M88" s="19"/>
      <c r="N88" s="19">
        <v>1.63</v>
      </c>
      <c r="O88" s="19"/>
      <c r="P88" s="19">
        <f t="shared" si="9"/>
        <v>62.75</v>
      </c>
    </row>
    <row r="89" spans="1:16" x14ac:dyDescent="0.2">
      <c r="A89" s="9">
        <v>3820</v>
      </c>
      <c r="B89" s="10" t="s">
        <v>99</v>
      </c>
      <c r="C89" s="13">
        <v>315041211</v>
      </c>
      <c r="D89" s="12">
        <f t="shared" si="10"/>
        <v>0</v>
      </c>
      <c r="E89" s="13">
        <v>507935.5</v>
      </c>
      <c r="F89" s="13">
        <v>476708.74</v>
      </c>
      <c r="G89" s="13"/>
      <c r="H89" s="15">
        <v>54.84</v>
      </c>
      <c r="I89" s="15"/>
      <c r="J89" s="15"/>
      <c r="K89" s="14">
        <f t="shared" si="8"/>
        <v>54.84</v>
      </c>
      <c r="L89" s="14"/>
      <c r="M89" s="14">
        <v>6.31</v>
      </c>
      <c r="N89" s="14"/>
      <c r="O89" s="14"/>
      <c r="P89" s="14">
        <f t="shared" si="9"/>
        <v>61.150000000000006</v>
      </c>
    </row>
    <row r="90" spans="1:16" x14ac:dyDescent="0.2">
      <c r="A90" s="16">
        <v>4800</v>
      </c>
      <c r="B90" s="17" t="s">
        <v>118</v>
      </c>
      <c r="C90" s="18">
        <v>106732548</v>
      </c>
      <c r="D90" s="8">
        <f t="shared" si="10"/>
        <v>0</v>
      </c>
      <c r="E90" s="18">
        <v>268148.5</v>
      </c>
      <c r="F90" s="18">
        <v>187013.46</v>
      </c>
      <c r="G90" s="18"/>
      <c r="H90" s="20">
        <v>42.89</v>
      </c>
      <c r="I90" s="20"/>
      <c r="J90" s="20"/>
      <c r="K90" s="25">
        <f t="shared" si="8"/>
        <v>42.89</v>
      </c>
      <c r="L90" s="19"/>
      <c r="M90" s="19">
        <v>1.1399999999999999</v>
      </c>
      <c r="N90" s="19"/>
      <c r="O90" s="19"/>
      <c r="P90" s="19">
        <f t="shared" si="9"/>
        <v>44.03</v>
      </c>
    </row>
    <row r="91" spans="1:16" x14ac:dyDescent="0.2">
      <c r="A91" s="9">
        <v>4900</v>
      </c>
      <c r="B91" s="10" t="s">
        <v>121</v>
      </c>
      <c r="C91" s="13">
        <v>31448553</v>
      </c>
      <c r="D91" s="12">
        <f t="shared" si="10"/>
        <v>0</v>
      </c>
      <c r="E91" s="13">
        <v>89385</v>
      </c>
      <c r="F91" s="13">
        <v>80384.58</v>
      </c>
      <c r="G91" s="13"/>
      <c r="H91" s="15">
        <v>39.99</v>
      </c>
      <c r="I91" s="15"/>
      <c r="J91" s="15"/>
      <c r="K91" s="14">
        <f t="shared" si="8"/>
        <v>39.99</v>
      </c>
      <c r="L91" s="14"/>
      <c r="M91" s="14"/>
      <c r="N91" s="14"/>
      <c r="O91" s="14"/>
      <c r="P91" s="14">
        <f t="shared" si="9"/>
        <v>39.99</v>
      </c>
    </row>
    <row r="92" spans="1:16" x14ac:dyDescent="0.2">
      <c r="A92" s="9" t="s">
        <v>81</v>
      </c>
      <c r="B92" s="10" t="s">
        <v>82</v>
      </c>
      <c r="C92" s="13">
        <v>150593712</v>
      </c>
      <c r="D92" s="12">
        <f t="shared" si="10"/>
        <v>0</v>
      </c>
      <c r="E92" s="13">
        <v>290064</v>
      </c>
      <c r="F92" s="13">
        <v>340318.41</v>
      </c>
      <c r="G92" s="13"/>
      <c r="H92" s="15">
        <v>57.55</v>
      </c>
      <c r="I92" s="15"/>
      <c r="J92" s="15"/>
      <c r="K92" s="14">
        <f t="shared" si="8"/>
        <v>57.55</v>
      </c>
      <c r="L92" s="14">
        <v>2.95</v>
      </c>
      <c r="M92" s="14"/>
      <c r="N92" s="14">
        <v>1.04</v>
      </c>
      <c r="O92" s="14"/>
      <c r="P92" s="14">
        <f t="shared" si="9"/>
        <v>61.54</v>
      </c>
    </row>
    <row r="93" spans="1:16" x14ac:dyDescent="0.2">
      <c r="A93" s="16" t="s">
        <v>29</v>
      </c>
      <c r="B93" s="17" t="s">
        <v>30</v>
      </c>
      <c r="C93" s="18">
        <v>11068102</v>
      </c>
      <c r="D93" s="8">
        <f t="shared" si="10"/>
        <v>0</v>
      </c>
      <c r="E93" s="18">
        <v>22857.5</v>
      </c>
      <c r="F93" s="18">
        <v>19421.61</v>
      </c>
      <c r="G93" s="18"/>
      <c r="H93" s="19">
        <v>50.15</v>
      </c>
      <c r="I93" s="20"/>
      <c r="J93" s="20"/>
      <c r="K93" s="19">
        <f t="shared" si="8"/>
        <v>50.15</v>
      </c>
      <c r="L93" s="19"/>
      <c r="M93" s="19"/>
      <c r="N93" s="19"/>
      <c r="O93" s="19"/>
      <c r="P93" s="19">
        <f t="shared" si="9"/>
        <v>50.15</v>
      </c>
    </row>
    <row r="94" spans="1:16" x14ac:dyDescent="0.2">
      <c r="A94" s="16" t="s">
        <v>5</v>
      </c>
      <c r="B94" s="17" t="s">
        <v>6</v>
      </c>
      <c r="C94" s="60">
        <v>239610848</v>
      </c>
      <c r="D94" s="8">
        <f t="shared" si="10"/>
        <v>0</v>
      </c>
      <c r="E94" s="18">
        <v>446084</v>
      </c>
      <c r="F94" s="18">
        <v>360369.27</v>
      </c>
      <c r="G94" s="18"/>
      <c r="H94" s="19">
        <v>52.44</v>
      </c>
      <c r="I94" s="20"/>
      <c r="J94" s="20"/>
      <c r="K94" s="19">
        <f t="shared" si="8"/>
        <v>52.44</v>
      </c>
      <c r="L94" s="19"/>
      <c r="M94" s="19"/>
      <c r="N94" s="19"/>
      <c r="O94" s="19"/>
      <c r="P94" s="19">
        <f t="shared" si="9"/>
        <v>52.44</v>
      </c>
    </row>
    <row r="95" spans="1:16" x14ac:dyDescent="0.2">
      <c r="A95" s="9">
        <v>5000</v>
      </c>
      <c r="B95" s="10" t="s">
        <v>123</v>
      </c>
      <c r="C95" s="13">
        <v>99257304</v>
      </c>
      <c r="D95" s="12">
        <f t="shared" si="10"/>
        <v>0</v>
      </c>
      <c r="E95" s="13">
        <v>312487</v>
      </c>
      <c r="F95" s="13">
        <v>208984.82</v>
      </c>
      <c r="G95" s="13"/>
      <c r="H95" s="15">
        <v>35.57</v>
      </c>
      <c r="I95" s="15">
        <v>2.0499999999999998</v>
      </c>
      <c r="J95" s="15"/>
      <c r="K95" s="14">
        <f t="shared" si="8"/>
        <v>37.619999999999997</v>
      </c>
      <c r="L95" s="14"/>
      <c r="M95" s="14"/>
      <c r="N95" s="14"/>
      <c r="O95" s="14"/>
      <c r="P95" s="14">
        <f t="shared" si="9"/>
        <v>37.619999999999997</v>
      </c>
    </row>
    <row r="96" spans="1:16" x14ac:dyDescent="0.2">
      <c r="A96" s="16">
        <v>4111</v>
      </c>
      <c r="B96" s="17" t="s">
        <v>104</v>
      </c>
      <c r="C96" s="18">
        <v>16296687</v>
      </c>
      <c r="D96" s="8">
        <f t="shared" si="10"/>
        <v>0</v>
      </c>
      <c r="E96" s="18">
        <v>56499.5</v>
      </c>
      <c r="F96" s="18"/>
      <c r="G96" s="18"/>
      <c r="H96" s="20">
        <v>54</v>
      </c>
      <c r="I96" s="20"/>
      <c r="J96" s="20"/>
      <c r="K96" s="19">
        <f t="shared" si="8"/>
        <v>54</v>
      </c>
      <c r="L96" s="19">
        <v>2.27</v>
      </c>
      <c r="M96" s="19"/>
      <c r="N96" s="19"/>
      <c r="O96" s="19"/>
      <c r="P96" s="19">
        <f t="shared" si="9"/>
        <v>56.27</v>
      </c>
    </row>
    <row r="97" spans="1:16" x14ac:dyDescent="0.2">
      <c r="A97" s="9">
        <v>4111</v>
      </c>
      <c r="B97" s="10" t="s">
        <v>103</v>
      </c>
      <c r="C97" s="13">
        <v>17173221</v>
      </c>
      <c r="D97" s="12">
        <f t="shared" si="10"/>
        <v>0</v>
      </c>
      <c r="E97" s="13">
        <v>43036</v>
      </c>
      <c r="F97" s="13">
        <v>79554.86</v>
      </c>
      <c r="G97" s="13"/>
      <c r="H97" s="15">
        <v>44.42</v>
      </c>
      <c r="I97" s="15"/>
      <c r="J97" s="15"/>
      <c r="K97" s="14">
        <f t="shared" si="8"/>
        <v>44.42</v>
      </c>
      <c r="L97" s="14">
        <v>2.27</v>
      </c>
      <c r="M97" s="14"/>
      <c r="N97" s="14"/>
      <c r="O97" s="14"/>
      <c r="P97" s="14">
        <f t="shared" si="9"/>
        <v>46.690000000000005</v>
      </c>
    </row>
    <row r="98" spans="1:16" x14ac:dyDescent="0.2">
      <c r="A98" s="21">
        <v>7320</v>
      </c>
      <c r="B98" s="22" t="s">
        <v>175</v>
      </c>
      <c r="C98" s="23">
        <v>81191687</v>
      </c>
      <c r="D98" s="8">
        <f t="shared" si="10"/>
        <v>0</v>
      </c>
      <c r="E98" s="23">
        <v>163395</v>
      </c>
      <c r="F98" s="23">
        <v>120776.62</v>
      </c>
      <c r="G98" s="23"/>
      <c r="H98" s="26">
        <v>48.77</v>
      </c>
      <c r="I98" s="26"/>
      <c r="J98" s="26"/>
      <c r="K98" s="25">
        <f t="shared" si="8"/>
        <v>48.77</v>
      </c>
      <c r="L98" s="25">
        <v>2</v>
      </c>
      <c r="M98" s="25">
        <v>11</v>
      </c>
      <c r="N98" s="25"/>
      <c r="O98" s="25"/>
      <c r="P98" s="25">
        <f t="shared" si="9"/>
        <v>61.77</v>
      </c>
    </row>
    <row r="99" spans="1:16" x14ac:dyDescent="0.2">
      <c r="A99" s="9">
        <v>5100</v>
      </c>
      <c r="B99" s="10" t="s">
        <v>125</v>
      </c>
      <c r="C99" s="13">
        <v>55567783</v>
      </c>
      <c r="D99" s="12">
        <f t="shared" si="10"/>
        <v>0</v>
      </c>
      <c r="E99" s="13">
        <v>206107.5</v>
      </c>
      <c r="F99" s="13">
        <v>149534.43</v>
      </c>
      <c r="G99" s="13"/>
      <c r="H99" s="15">
        <v>44</v>
      </c>
      <c r="I99" s="15"/>
      <c r="J99" s="15"/>
      <c r="K99" s="14">
        <f t="shared" ref="K99:K130" si="11">SUM(H99:J99)</f>
        <v>44</v>
      </c>
      <c r="L99" s="14"/>
      <c r="M99" s="14"/>
      <c r="N99" s="14"/>
      <c r="O99" s="14"/>
      <c r="P99" s="14">
        <f t="shared" ref="P99:P130" si="12">SUM(K99:O99)</f>
        <v>44</v>
      </c>
    </row>
    <row r="100" spans="1:16" x14ac:dyDescent="0.2">
      <c r="A100" s="16">
        <v>5130</v>
      </c>
      <c r="B100" s="17" t="s">
        <v>126</v>
      </c>
      <c r="C100" s="18">
        <v>41621097</v>
      </c>
      <c r="D100" s="8">
        <f t="shared" si="10"/>
        <v>0</v>
      </c>
      <c r="E100" s="18">
        <v>91580.56</v>
      </c>
      <c r="F100" s="18">
        <v>80176.31</v>
      </c>
      <c r="G100" s="18"/>
      <c r="H100" s="20">
        <v>54.5</v>
      </c>
      <c r="I100" s="20"/>
      <c r="J100" s="20"/>
      <c r="K100" s="19">
        <f t="shared" si="11"/>
        <v>54.5</v>
      </c>
      <c r="L100" s="19"/>
      <c r="M100" s="19"/>
      <c r="N100" s="19">
        <v>1.1499999999999999</v>
      </c>
      <c r="O100" s="19"/>
      <c r="P100" s="19">
        <f t="shared" si="12"/>
        <v>55.65</v>
      </c>
    </row>
    <row r="101" spans="1:16" x14ac:dyDescent="0.2">
      <c r="A101" s="9" t="s">
        <v>23</v>
      </c>
      <c r="B101" s="10" t="s">
        <v>24</v>
      </c>
      <c r="C101" s="13">
        <v>19102093</v>
      </c>
      <c r="D101" s="12">
        <f t="shared" si="10"/>
        <v>0</v>
      </c>
      <c r="E101" s="13">
        <v>28962.5</v>
      </c>
      <c r="F101" s="13">
        <v>22983.75</v>
      </c>
      <c r="G101" s="13"/>
      <c r="H101" s="14">
        <v>50.52</v>
      </c>
      <c r="I101" s="15"/>
      <c r="J101" s="15"/>
      <c r="K101" s="14">
        <f t="shared" si="11"/>
        <v>50.52</v>
      </c>
      <c r="L101" s="14"/>
      <c r="M101" s="14">
        <v>1.07</v>
      </c>
      <c r="N101" s="14"/>
      <c r="O101" s="14"/>
      <c r="P101" s="14">
        <f t="shared" si="12"/>
        <v>51.59</v>
      </c>
    </row>
    <row r="102" spans="1:16" x14ac:dyDescent="0.2">
      <c r="A102" s="16">
        <v>5411</v>
      </c>
      <c r="B102" s="17" t="s">
        <v>134</v>
      </c>
      <c r="C102" s="18">
        <v>64735430</v>
      </c>
      <c r="D102" s="8">
        <f t="shared" si="10"/>
        <v>0</v>
      </c>
      <c r="E102" s="18">
        <v>120366</v>
      </c>
      <c r="F102" s="18">
        <v>106893.47</v>
      </c>
      <c r="G102" s="18"/>
      <c r="H102" s="20">
        <v>55</v>
      </c>
      <c r="I102" s="20"/>
      <c r="J102" s="20"/>
      <c r="K102" s="19">
        <f t="shared" si="11"/>
        <v>55</v>
      </c>
      <c r="L102" s="19">
        <v>4.7</v>
      </c>
      <c r="M102" s="19"/>
      <c r="N102" s="19"/>
      <c r="O102" s="19"/>
      <c r="P102" s="19">
        <f t="shared" si="12"/>
        <v>59.7</v>
      </c>
    </row>
    <row r="103" spans="1:16" x14ac:dyDescent="0.2">
      <c r="A103" s="16" t="s">
        <v>142</v>
      </c>
      <c r="B103" s="17" t="s">
        <v>143</v>
      </c>
      <c r="C103" s="18">
        <v>68169361</v>
      </c>
      <c r="D103" s="8">
        <f t="shared" si="10"/>
        <v>0</v>
      </c>
      <c r="E103" s="18">
        <v>182550.5</v>
      </c>
      <c r="F103" s="18">
        <v>110496.93</v>
      </c>
      <c r="G103" s="18"/>
      <c r="H103" s="20">
        <v>39.270000000000003</v>
      </c>
      <c r="I103" s="20"/>
      <c r="J103" s="20"/>
      <c r="K103" s="19">
        <f t="shared" si="11"/>
        <v>39.270000000000003</v>
      </c>
      <c r="L103" s="19">
        <v>1.46</v>
      </c>
      <c r="M103" s="19"/>
      <c r="N103" s="19"/>
      <c r="O103" s="19"/>
      <c r="P103" s="19">
        <f t="shared" si="12"/>
        <v>40.730000000000004</v>
      </c>
    </row>
    <row r="104" spans="1:16" x14ac:dyDescent="0.2">
      <c r="A104" s="28" t="s">
        <v>169</v>
      </c>
      <c r="B104" s="29" t="s">
        <v>170</v>
      </c>
      <c r="C104" s="30">
        <v>40031194</v>
      </c>
      <c r="D104" s="12">
        <f t="shared" si="10"/>
        <v>0</v>
      </c>
      <c r="E104" s="30">
        <v>101730</v>
      </c>
      <c r="F104" s="30">
        <v>84252.3</v>
      </c>
      <c r="G104" s="30"/>
      <c r="H104" s="32">
        <v>40.409999999999997</v>
      </c>
      <c r="I104" s="32">
        <v>2.0699999999999998</v>
      </c>
      <c r="J104" s="32"/>
      <c r="K104" s="31">
        <f t="shared" si="11"/>
        <v>42.48</v>
      </c>
      <c r="L104" s="31">
        <v>3.06</v>
      </c>
      <c r="M104" s="31"/>
      <c r="N104" s="31"/>
      <c r="O104" s="31"/>
      <c r="P104" s="31">
        <f t="shared" si="12"/>
        <v>45.54</v>
      </c>
    </row>
    <row r="105" spans="1:16" x14ac:dyDescent="0.2">
      <c r="A105" s="28" t="s">
        <v>130</v>
      </c>
      <c r="B105" s="29" t="s">
        <v>131</v>
      </c>
      <c r="C105" s="30">
        <v>64314345</v>
      </c>
      <c r="D105" s="12">
        <f t="shared" si="10"/>
        <v>0</v>
      </c>
      <c r="E105" s="30">
        <v>122335.5</v>
      </c>
      <c r="F105" s="30">
        <v>113526.65</v>
      </c>
      <c r="G105" s="30"/>
      <c r="H105" s="32">
        <v>53.58</v>
      </c>
      <c r="I105" s="32"/>
      <c r="J105" s="32"/>
      <c r="K105" s="31">
        <f t="shared" si="11"/>
        <v>53.58</v>
      </c>
      <c r="L105" s="31"/>
      <c r="M105" s="31">
        <v>7.25</v>
      </c>
      <c r="N105" s="31"/>
      <c r="O105" s="31"/>
      <c r="P105" s="31">
        <f t="shared" si="12"/>
        <v>60.83</v>
      </c>
    </row>
    <row r="106" spans="1:16" x14ac:dyDescent="0.2">
      <c r="A106" s="16" t="s">
        <v>83</v>
      </c>
      <c r="B106" s="17" t="s">
        <v>84</v>
      </c>
      <c r="C106" s="18">
        <v>256949702</v>
      </c>
      <c r="D106" s="8">
        <f t="shared" si="10"/>
        <v>0</v>
      </c>
      <c r="E106" s="18">
        <v>696342</v>
      </c>
      <c r="F106" s="18">
        <v>348761</v>
      </c>
      <c r="G106" s="18"/>
      <c r="H106" s="20">
        <v>55</v>
      </c>
      <c r="I106" s="20"/>
      <c r="J106" s="20"/>
      <c r="K106" s="19">
        <f t="shared" si="11"/>
        <v>55</v>
      </c>
      <c r="L106" s="19">
        <v>2.21</v>
      </c>
      <c r="M106" s="19">
        <v>9.09</v>
      </c>
      <c r="N106" s="19"/>
      <c r="O106" s="19"/>
      <c r="P106" s="19">
        <f t="shared" si="12"/>
        <v>66.3</v>
      </c>
    </row>
    <row r="107" spans="1:16" x14ac:dyDescent="0.2">
      <c r="A107" s="9" t="s">
        <v>39</v>
      </c>
      <c r="B107" s="10" t="s">
        <v>40</v>
      </c>
      <c r="C107" s="13">
        <v>22171470</v>
      </c>
      <c r="D107" s="12">
        <f t="shared" si="10"/>
        <v>0</v>
      </c>
      <c r="E107" s="13">
        <v>54769</v>
      </c>
      <c r="F107" s="13">
        <v>58932.49</v>
      </c>
      <c r="G107" s="13"/>
      <c r="H107" s="14">
        <v>55</v>
      </c>
      <c r="I107" s="15"/>
      <c r="J107" s="15"/>
      <c r="K107" s="14">
        <f t="shared" si="11"/>
        <v>55</v>
      </c>
      <c r="L107" s="14">
        <v>3</v>
      </c>
      <c r="M107" s="14"/>
      <c r="N107" s="14">
        <v>2.5499999999999998</v>
      </c>
      <c r="O107" s="14"/>
      <c r="P107" s="14">
        <f t="shared" si="12"/>
        <v>60.55</v>
      </c>
    </row>
    <row r="108" spans="1:16" x14ac:dyDescent="0.2">
      <c r="A108" s="27" t="s">
        <v>39</v>
      </c>
      <c r="B108" s="17" t="s">
        <v>41</v>
      </c>
      <c r="C108" s="18">
        <v>2373413</v>
      </c>
      <c r="D108" s="8">
        <f t="shared" si="10"/>
        <v>0</v>
      </c>
      <c r="E108" s="18">
        <v>6243</v>
      </c>
      <c r="F108" s="18"/>
      <c r="G108" s="18"/>
      <c r="H108" s="19"/>
      <c r="I108" s="20"/>
      <c r="J108" s="20"/>
      <c r="K108" s="19">
        <f t="shared" si="11"/>
        <v>0</v>
      </c>
      <c r="L108" s="19"/>
      <c r="M108" s="19"/>
      <c r="N108" s="19"/>
      <c r="O108" s="19"/>
      <c r="P108" s="19">
        <f t="shared" si="12"/>
        <v>0</v>
      </c>
    </row>
    <row r="109" spans="1:16" x14ac:dyDescent="0.2">
      <c r="A109" s="16">
        <v>5300</v>
      </c>
      <c r="B109" s="17" t="s">
        <v>132</v>
      </c>
      <c r="C109" s="18">
        <v>71043821</v>
      </c>
      <c r="D109" s="8">
        <f t="shared" si="10"/>
        <v>0</v>
      </c>
      <c r="E109" s="18">
        <v>182615.5</v>
      </c>
      <c r="F109" s="18">
        <v>124093.49</v>
      </c>
      <c r="G109" s="18"/>
      <c r="H109" s="20">
        <v>55</v>
      </c>
      <c r="I109" s="20">
        <v>1</v>
      </c>
      <c r="J109" s="20"/>
      <c r="K109" s="19">
        <f t="shared" si="11"/>
        <v>56</v>
      </c>
      <c r="L109" s="20">
        <v>3</v>
      </c>
      <c r="M109" s="19"/>
      <c r="N109" s="19"/>
      <c r="O109" s="19"/>
      <c r="P109" s="19">
        <f t="shared" si="12"/>
        <v>59</v>
      </c>
    </row>
    <row r="110" spans="1:16" x14ac:dyDescent="0.2">
      <c r="A110" s="16">
        <v>3620</v>
      </c>
      <c r="B110" s="17" t="s">
        <v>94</v>
      </c>
      <c r="C110" s="18">
        <v>375093694</v>
      </c>
      <c r="D110" s="8">
        <f t="shared" si="10"/>
        <v>0</v>
      </c>
      <c r="E110" s="18">
        <v>489857.5</v>
      </c>
      <c r="F110" s="18">
        <v>232652.43</v>
      </c>
      <c r="G110" s="18"/>
      <c r="H110" s="20">
        <v>42.59</v>
      </c>
      <c r="I110" s="20">
        <v>0.7</v>
      </c>
      <c r="J110" s="20"/>
      <c r="K110" s="19">
        <f t="shared" si="11"/>
        <v>43.290000000000006</v>
      </c>
      <c r="L110" s="48"/>
      <c r="M110" s="19">
        <v>11.19</v>
      </c>
      <c r="N110" s="19"/>
      <c r="O110" s="19"/>
      <c r="P110" s="19">
        <f t="shared" si="12"/>
        <v>54.480000000000004</v>
      </c>
    </row>
    <row r="111" spans="1:16" x14ac:dyDescent="0.2">
      <c r="A111" s="9">
        <v>3022</v>
      </c>
      <c r="B111" s="10" t="s">
        <v>85</v>
      </c>
      <c r="C111" s="13">
        <v>957137405</v>
      </c>
      <c r="D111" s="12">
        <f t="shared" si="10"/>
        <v>0</v>
      </c>
      <c r="E111" s="13">
        <v>636219</v>
      </c>
      <c r="F111" s="13">
        <v>478675.7</v>
      </c>
      <c r="G111" s="13"/>
      <c r="H111" s="15">
        <v>46.39</v>
      </c>
      <c r="I111" s="15"/>
      <c r="J111" s="15"/>
      <c r="K111" s="14">
        <f t="shared" si="11"/>
        <v>46.39</v>
      </c>
      <c r="L111" s="14"/>
      <c r="M111" s="14"/>
      <c r="N111" s="14"/>
      <c r="O111" s="14"/>
      <c r="P111" s="14">
        <f t="shared" si="12"/>
        <v>46.39</v>
      </c>
    </row>
    <row r="112" spans="1:16" x14ac:dyDescent="0.2">
      <c r="A112" s="9">
        <v>2423</v>
      </c>
      <c r="B112" s="10" t="s">
        <v>71</v>
      </c>
      <c r="C112" s="13">
        <v>174513158</v>
      </c>
      <c r="D112" s="12">
        <f t="shared" si="10"/>
        <v>0</v>
      </c>
      <c r="E112" s="13">
        <v>222608</v>
      </c>
      <c r="F112" s="13">
        <v>127880.46</v>
      </c>
      <c r="G112" s="13"/>
      <c r="H112" s="15">
        <v>52.36</v>
      </c>
      <c r="I112" s="15"/>
      <c r="J112" s="15"/>
      <c r="K112" s="14">
        <f t="shared" si="11"/>
        <v>52.36</v>
      </c>
      <c r="L112" s="14"/>
      <c r="M112" s="14">
        <v>6.02</v>
      </c>
      <c r="N112" s="14"/>
      <c r="O112" s="14"/>
      <c r="P112" s="14">
        <f t="shared" si="12"/>
        <v>58.379999999999995</v>
      </c>
    </row>
    <row r="113" spans="1:16" x14ac:dyDescent="0.2">
      <c r="A113" s="9">
        <v>6120</v>
      </c>
      <c r="B113" s="10" t="s">
        <v>155</v>
      </c>
      <c r="C113" s="13">
        <v>205362830</v>
      </c>
      <c r="D113" s="12">
        <f t="shared" si="10"/>
        <v>0</v>
      </c>
      <c r="E113" s="13">
        <v>391832</v>
      </c>
      <c r="F113" s="13">
        <v>256424.56</v>
      </c>
      <c r="G113" s="13"/>
      <c r="H113" s="15">
        <v>52.22</v>
      </c>
      <c r="I113" s="15"/>
      <c r="J113" s="15"/>
      <c r="K113" s="14">
        <f t="shared" si="11"/>
        <v>52.22</v>
      </c>
      <c r="L113" s="14"/>
      <c r="M113" s="14">
        <v>8.16</v>
      </c>
      <c r="N113" s="14"/>
      <c r="O113" s="14"/>
      <c r="P113" s="14">
        <f t="shared" si="12"/>
        <v>60.379999999999995</v>
      </c>
    </row>
    <row r="114" spans="1:16" x14ac:dyDescent="0.2">
      <c r="A114" s="16">
        <v>5500</v>
      </c>
      <c r="B114" s="17" t="s">
        <v>136</v>
      </c>
      <c r="C114" s="18">
        <v>105322544</v>
      </c>
      <c r="D114" s="8">
        <f t="shared" si="10"/>
        <v>0</v>
      </c>
      <c r="E114" s="18">
        <v>382671.5</v>
      </c>
      <c r="F114" s="18">
        <v>216051.78</v>
      </c>
      <c r="G114" s="18"/>
      <c r="H114" s="20">
        <v>57.58</v>
      </c>
      <c r="I114" s="20"/>
      <c r="J114" s="20"/>
      <c r="K114" s="19">
        <f t="shared" si="11"/>
        <v>57.58</v>
      </c>
      <c r="L114" s="19">
        <v>1.49</v>
      </c>
      <c r="M114" s="19">
        <v>4.47</v>
      </c>
      <c r="N114" s="19"/>
      <c r="O114" s="19"/>
      <c r="P114" s="19">
        <f t="shared" si="12"/>
        <v>63.54</v>
      </c>
    </row>
    <row r="115" spans="1:16" x14ac:dyDescent="0.2">
      <c r="A115" s="16">
        <v>5600</v>
      </c>
      <c r="B115" s="17" t="s">
        <v>140</v>
      </c>
      <c r="C115" s="18">
        <v>74093834</v>
      </c>
      <c r="D115" s="8">
        <f t="shared" si="10"/>
        <v>0</v>
      </c>
      <c r="E115" s="18">
        <v>127693.5</v>
      </c>
      <c r="F115" s="18">
        <v>94204.28</v>
      </c>
      <c r="G115" s="18"/>
      <c r="H115" s="20">
        <v>41.63</v>
      </c>
      <c r="I115" s="5"/>
      <c r="J115" s="5"/>
      <c r="K115" s="19">
        <f t="shared" si="11"/>
        <v>41.63</v>
      </c>
      <c r="L115" s="48">
        <v>2.96</v>
      </c>
      <c r="M115" s="20"/>
      <c r="N115" s="5"/>
      <c r="O115" s="5"/>
      <c r="P115" s="19">
        <f t="shared" si="12"/>
        <v>44.59</v>
      </c>
    </row>
    <row r="116" spans="1:16" x14ac:dyDescent="0.2">
      <c r="A116" s="16">
        <v>1821</v>
      </c>
      <c r="B116" s="17" t="s">
        <v>59</v>
      </c>
      <c r="C116" s="18">
        <v>158136886</v>
      </c>
      <c r="D116" s="8">
        <f t="shared" si="10"/>
        <v>0</v>
      </c>
      <c r="E116" s="18">
        <v>455822</v>
      </c>
      <c r="F116" s="18">
        <v>243598.66</v>
      </c>
      <c r="G116" s="18"/>
      <c r="H116" s="20">
        <v>58.52</v>
      </c>
      <c r="I116" s="20"/>
      <c r="J116" s="20"/>
      <c r="K116" s="19">
        <f t="shared" si="11"/>
        <v>58.52</v>
      </c>
      <c r="L116" s="19">
        <v>1.48</v>
      </c>
      <c r="M116" s="19">
        <v>2.56</v>
      </c>
      <c r="N116" s="19">
        <v>0.55000000000000004</v>
      </c>
      <c r="O116" s="19"/>
      <c r="P116" s="19">
        <f t="shared" si="12"/>
        <v>63.11</v>
      </c>
    </row>
    <row r="117" spans="1:16" x14ac:dyDescent="0.2">
      <c r="A117" s="16">
        <v>5020</v>
      </c>
      <c r="B117" s="17" t="s">
        <v>124</v>
      </c>
      <c r="C117" s="18">
        <v>55594283</v>
      </c>
      <c r="D117" s="8">
        <f t="shared" si="10"/>
        <v>0</v>
      </c>
      <c r="E117" s="18">
        <v>106482.5</v>
      </c>
      <c r="F117" s="18">
        <v>73914.850000000006</v>
      </c>
      <c r="G117" s="18"/>
      <c r="H117" s="20">
        <v>55</v>
      </c>
      <c r="I117" s="20"/>
      <c r="J117" s="20"/>
      <c r="K117" s="19">
        <f t="shared" si="11"/>
        <v>55</v>
      </c>
      <c r="L117" s="20"/>
      <c r="M117" s="20">
        <v>7</v>
      </c>
      <c r="N117" s="19"/>
      <c r="O117" s="19"/>
      <c r="P117" s="19">
        <f t="shared" si="12"/>
        <v>62</v>
      </c>
    </row>
    <row r="118" spans="1:16" x14ac:dyDescent="0.2">
      <c r="A118" s="34">
        <v>5520</v>
      </c>
      <c r="B118" s="35" t="s">
        <v>138</v>
      </c>
      <c r="C118" s="36">
        <v>4805456</v>
      </c>
      <c r="D118" s="37">
        <f t="shared" si="10"/>
        <v>0</v>
      </c>
      <c r="E118" s="36">
        <v>9513</v>
      </c>
      <c r="F118" s="36"/>
      <c r="G118" s="36"/>
      <c r="H118" s="38"/>
      <c r="I118" s="38"/>
      <c r="J118" s="38"/>
      <c r="K118" s="39">
        <f t="shared" si="11"/>
        <v>0</v>
      </c>
      <c r="L118" s="39"/>
      <c r="M118" s="39"/>
      <c r="N118" s="39"/>
      <c r="O118" s="39"/>
      <c r="P118" s="39">
        <f t="shared" si="12"/>
        <v>0</v>
      </c>
    </row>
    <row r="119" spans="1:16" x14ac:dyDescent="0.2">
      <c r="A119" s="28">
        <v>5520</v>
      </c>
      <c r="B119" s="29" t="s">
        <v>137</v>
      </c>
      <c r="C119" s="30">
        <v>147633905</v>
      </c>
      <c r="D119" s="12">
        <f t="shared" ref="D119:D139" si="13">V119</f>
        <v>0</v>
      </c>
      <c r="E119" s="30">
        <v>343765.5</v>
      </c>
      <c r="F119" s="30">
        <v>250059.28</v>
      </c>
      <c r="G119" s="30"/>
      <c r="H119" s="32">
        <v>59.96</v>
      </c>
      <c r="I119" s="32">
        <v>1</v>
      </c>
      <c r="J119" s="32"/>
      <c r="K119" s="31">
        <f t="shared" si="11"/>
        <v>60.96</v>
      </c>
      <c r="L119" s="31">
        <v>2.89</v>
      </c>
      <c r="M119" s="31"/>
      <c r="N119" s="31">
        <v>1.42</v>
      </c>
      <c r="O119" s="31"/>
      <c r="P119" s="31">
        <f t="shared" si="12"/>
        <v>65.27</v>
      </c>
    </row>
    <row r="120" spans="1:16" x14ac:dyDescent="0.2">
      <c r="A120" s="16" t="s">
        <v>147</v>
      </c>
      <c r="B120" s="17" t="s">
        <v>148</v>
      </c>
      <c r="C120" s="18">
        <v>72478519</v>
      </c>
      <c r="D120" s="8">
        <f t="shared" si="13"/>
        <v>0</v>
      </c>
      <c r="E120" s="18">
        <v>211737</v>
      </c>
      <c r="F120" s="18">
        <v>139421.13</v>
      </c>
      <c r="G120" s="18"/>
      <c r="H120" s="20">
        <v>50.67</v>
      </c>
      <c r="I120" s="20"/>
      <c r="J120" s="20"/>
      <c r="K120" s="19">
        <f t="shared" si="11"/>
        <v>50.67</v>
      </c>
      <c r="L120" s="19"/>
      <c r="M120" s="19">
        <v>3</v>
      </c>
      <c r="N120" s="19"/>
      <c r="O120" s="19"/>
      <c r="P120" s="19">
        <f t="shared" si="12"/>
        <v>53.67</v>
      </c>
    </row>
    <row r="121" spans="1:16" x14ac:dyDescent="0.2">
      <c r="A121" s="9">
        <v>5800</v>
      </c>
      <c r="B121" s="10" t="s">
        <v>146</v>
      </c>
      <c r="C121" s="13">
        <v>97583811</v>
      </c>
      <c r="D121" s="12">
        <f t="shared" si="13"/>
        <v>0</v>
      </c>
      <c r="E121" s="13">
        <v>315515</v>
      </c>
      <c r="F121" s="13">
        <v>216838.33</v>
      </c>
      <c r="G121" s="13"/>
      <c r="H121" s="15">
        <v>36</v>
      </c>
      <c r="I121" s="15">
        <v>6</v>
      </c>
      <c r="J121" s="15"/>
      <c r="K121" s="14">
        <f t="shared" si="11"/>
        <v>42</v>
      </c>
      <c r="L121" s="14">
        <v>2.5</v>
      </c>
      <c r="M121" s="14"/>
      <c r="N121" s="14">
        <v>2</v>
      </c>
      <c r="O121" s="14"/>
      <c r="P121" s="14">
        <f t="shared" si="12"/>
        <v>46.5</v>
      </c>
    </row>
    <row r="122" spans="1:16" x14ac:dyDescent="0.2">
      <c r="A122" s="9">
        <v>5530</v>
      </c>
      <c r="B122" s="10" t="s">
        <v>139</v>
      </c>
      <c r="C122" s="13">
        <v>86997810</v>
      </c>
      <c r="D122" s="12">
        <f t="shared" si="13"/>
        <v>0</v>
      </c>
      <c r="E122" s="13">
        <v>211737</v>
      </c>
      <c r="F122" s="13">
        <v>150596.54999999999</v>
      </c>
      <c r="G122" s="13"/>
      <c r="H122" s="15">
        <v>57</v>
      </c>
      <c r="I122" s="15"/>
      <c r="J122" s="15"/>
      <c r="K122" s="14">
        <f t="shared" si="11"/>
        <v>57</v>
      </c>
      <c r="L122" s="14">
        <v>3</v>
      </c>
      <c r="M122" s="14"/>
      <c r="N122" s="14"/>
      <c r="O122" s="14"/>
      <c r="P122" s="14">
        <f t="shared" si="12"/>
        <v>60</v>
      </c>
    </row>
    <row r="123" spans="1:16" x14ac:dyDescent="0.2">
      <c r="A123" s="9">
        <v>5900</v>
      </c>
      <c r="B123" s="10" t="s">
        <v>149</v>
      </c>
      <c r="C123" s="13">
        <v>70303238</v>
      </c>
      <c r="D123" s="12">
        <f t="shared" si="13"/>
        <v>0</v>
      </c>
      <c r="E123" s="13">
        <v>263656.5</v>
      </c>
      <c r="F123" s="13">
        <v>226669.52</v>
      </c>
      <c r="G123" s="13"/>
      <c r="H123" s="15">
        <v>55</v>
      </c>
      <c r="I123" s="15"/>
      <c r="J123" s="15"/>
      <c r="K123" s="14">
        <f t="shared" si="11"/>
        <v>55</v>
      </c>
      <c r="L123" s="14">
        <v>3</v>
      </c>
      <c r="M123" s="14"/>
      <c r="N123" s="14">
        <v>2.5</v>
      </c>
      <c r="O123" s="14"/>
      <c r="P123" s="14">
        <f t="shared" si="12"/>
        <v>60.5</v>
      </c>
    </row>
    <row r="124" spans="1:16" x14ac:dyDescent="0.2">
      <c r="A124" s="16">
        <v>1212</v>
      </c>
      <c r="B124" s="17" t="s">
        <v>45</v>
      </c>
      <c r="C124" s="18">
        <v>133217784</v>
      </c>
      <c r="D124" s="8">
        <f t="shared" si="13"/>
        <v>0</v>
      </c>
      <c r="E124" s="18">
        <v>173987.5</v>
      </c>
      <c r="F124" s="18">
        <v>155924.76999999999</v>
      </c>
      <c r="G124" s="18"/>
      <c r="H124" s="19">
        <v>35.93</v>
      </c>
      <c r="I124" s="20"/>
      <c r="J124" s="20"/>
      <c r="K124" s="19">
        <f t="shared" si="11"/>
        <v>35.93</v>
      </c>
      <c r="L124" s="19">
        <v>1.74</v>
      </c>
      <c r="M124" s="19"/>
      <c r="N124" s="19"/>
      <c r="O124" s="19"/>
      <c r="P124" s="19">
        <f t="shared" si="12"/>
        <v>37.67</v>
      </c>
    </row>
    <row r="125" spans="1:16" x14ac:dyDescent="0.2">
      <c r="A125" s="9">
        <v>6000</v>
      </c>
      <c r="B125" s="10" t="s">
        <v>153</v>
      </c>
      <c r="C125" s="13">
        <v>32275729</v>
      </c>
      <c r="D125" s="12">
        <f t="shared" si="13"/>
        <v>0</v>
      </c>
      <c r="E125" s="13">
        <v>69561</v>
      </c>
      <c r="F125" s="13">
        <v>126807.42</v>
      </c>
      <c r="G125" s="13"/>
      <c r="H125" s="15">
        <v>28</v>
      </c>
      <c r="I125" s="15"/>
      <c r="J125" s="15"/>
      <c r="K125" s="14">
        <f t="shared" si="11"/>
        <v>28</v>
      </c>
      <c r="L125" s="14">
        <v>3</v>
      </c>
      <c r="M125" s="14"/>
      <c r="N125" s="14"/>
      <c r="O125" s="14"/>
      <c r="P125" s="14">
        <f t="shared" si="12"/>
        <v>31</v>
      </c>
    </row>
    <row r="126" spans="1:16" x14ac:dyDescent="0.2">
      <c r="A126" s="16">
        <v>6100</v>
      </c>
      <c r="B126" s="17" t="s">
        <v>154</v>
      </c>
      <c r="C126" s="18">
        <v>1251576798</v>
      </c>
      <c r="D126" s="8">
        <f t="shared" si="13"/>
        <v>0</v>
      </c>
      <c r="E126" s="18">
        <v>3243449.5</v>
      </c>
      <c r="F126" s="18">
        <v>1505829.37</v>
      </c>
      <c r="G126" s="18"/>
      <c r="H126" s="20">
        <v>40.81</v>
      </c>
      <c r="I126" s="20"/>
      <c r="J126" s="20"/>
      <c r="K126" s="19">
        <f t="shared" si="11"/>
        <v>40.81</v>
      </c>
      <c r="L126" s="19">
        <v>2.97</v>
      </c>
      <c r="M126" s="19">
        <v>5.64</v>
      </c>
      <c r="N126" s="19"/>
      <c r="O126" s="19"/>
      <c r="P126" s="19">
        <f t="shared" si="12"/>
        <v>49.42</v>
      </c>
    </row>
    <row r="127" spans="1:16" x14ac:dyDescent="0.2">
      <c r="A127" s="9">
        <v>5620</v>
      </c>
      <c r="B127" s="10" t="s">
        <v>141</v>
      </c>
      <c r="C127" s="13">
        <v>21831983</v>
      </c>
      <c r="D127" s="12">
        <f t="shared" si="13"/>
        <v>0</v>
      </c>
      <c r="E127" s="13">
        <v>61712.5</v>
      </c>
      <c r="F127" s="13">
        <v>42745.4</v>
      </c>
      <c r="G127" s="13"/>
      <c r="H127" s="15">
        <v>53.08</v>
      </c>
      <c r="I127" s="15"/>
      <c r="J127" s="56"/>
      <c r="K127" s="14">
        <f t="shared" si="11"/>
        <v>53.08</v>
      </c>
      <c r="L127" s="14">
        <v>2.82</v>
      </c>
      <c r="M127" s="14"/>
      <c r="N127" s="14"/>
      <c r="O127" s="14"/>
      <c r="P127" s="14">
        <f t="shared" si="12"/>
        <v>55.9</v>
      </c>
    </row>
    <row r="128" spans="1:16" x14ac:dyDescent="0.2">
      <c r="A128" s="16">
        <v>6200</v>
      </c>
      <c r="B128" s="17" t="s">
        <v>156</v>
      </c>
      <c r="C128" s="18">
        <v>96017993</v>
      </c>
      <c r="D128" s="8">
        <f t="shared" si="13"/>
        <v>0</v>
      </c>
      <c r="E128" s="18">
        <v>265992</v>
      </c>
      <c r="F128" s="18">
        <v>211016.23</v>
      </c>
      <c r="G128" s="18"/>
      <c r="H128" s="20">
        <v>32.35</v>
      </c>
      <c r="I128" s="20">
        <v>2.15</v>
      </c>
      <c r="J128" s="20"/>
      <c r="K128" s="19">
        <f t="shared" si="11"/>
        <v>34.5</v>
      </c>
      <c r="L128" s="19"/>
      <c r="M128" s="19"/>
      <c r="N128" s="19"/>
      <c r="O128" s="19"/>
      <c r="P128" s="19">
        <f t="shared" si="12"/>
        <v>34.5</v>
      </c>
    </row>
    <row r="129" spans="1:16" x14ac:dyDescent="0.2">
      <c r="A129" s="21">
        <v>6920</v>
      </c>
      <c r="B129" s="22" t="s">
        <v>168</v>
      </c>
      <c r="C129" s="23">
        <v>79109747</v>
      </c>
      <c r="D129" s="8">
        <f t="shared" si="13"/>
        <v>0</v>
      </c>
      <c r="E129" s="23">
        <v>181086</v>
      </c>
      <c r="F129" s="23">
        <v>90325.58</v>
      </c>
      <c r="G129" s="23"/>
      <c r="H129" s="26">
        <v>41.71</v>
      </c>
      <c r="I129" s="26">
        <v>1.44</v>
      </c>
      <c r="J129" s="26"/>
      <c r="K129" s="25">
        <f t="shared" si="11"/>
        <v>43.15</v>
      </c>
      <c r="L129" s="25"/>
      <c r="M129" s="25">
        <v>12.8</v>
      </c>
      <c r="N129" s="25"/>
      <c r="O129" s="25"/>
      <c r="P129" s="25">
        <f t="shared" si="12"/>
        <v>55.95</v>
      </c>
    </row>
    <row r="130" spans="1:16" x14ac:dyDescent="0.2">
      <c r="A130" s="9" t="s">
        <v>27</v>
      </c>
      <c r="B130" s="10" t="s">
        <v>28</v>
      </c>
      <c r="C130" s="13">
        <v>22041274</v>
      </c>
      <c r="D130" s="12">
        <f t="shared" si="13"/>
        <v>0</v>
      </c>
      <c r="E130" s="13">
        <v>38895.5</v>
      </c>
      <c r="F130" s="13">
        <v>29480.93</v>
      </c>
      <c r="G130" s="13"/>
      <c r="H130" s="14">
        <v>54.52</v>
      </c>
      <c r="I130" s="15"/>
      <c r="J130" s="15"/>
      <c r="K130" s="14">
        <f t="shared" si="11"/>
        <v>54.52</v>
      </c>
      <c r="L130" s="14"/>
      <c r="M130" s="14">
        <v>2.29</v>
      </c>
      <c r="N130" s="14"/>
      <c r="O130" s="14"/>
      <c r="P130" s="14">
        <f t="shared" si="12"/>
        <v>56.81</v>
      </c>
    </row>
    <row r="131" spans="1:16" x14ac:dyDescent="0.2">
      <c r="A131" s="16">
        <v>6400</v>
      </c>
      <c r="B131" s="17" t="s">
        <v>160</v>
      </c>
      <c r="C131" s="18">
        <v>229915403</v>
      </c>
      <c r="D131" s="8">
        <f t="shared" si="13"/>
        <v>0</v>
      </c>
      <c r="E131" s="18">
        <v>415351</v>
      </c>
      <c r="F131" s="18">
        <v>295724.59999999998</v>
      </c>
      <c r="G131" s="18"/>
      <c r="H131" s="20">
        <v>42.77</v>
      </c>
      <c r="I131" s="20"/>
      <c r="J131" s="20"/>
      <c r="K131" s="19">
        <f t="shared" ref="K131:K162" si="14">SUM(H131:J131)</f>
        <v>42.77</v>
      </c>
      <c r="L131" s="19"/>
      <c r="M131" s="19"/>
      <c r="N131" s="19"/>
      <c r="O131" s="19"/>
      <c r="P131" s="19">
        <f t="shared" ref="P131:P162" si="15">SUM(K131:O131)</f>
        <v>42.77</v>
      </c>
    </row>
    <row r="132" spans="1:16" x14ac:dyDescent="0.2">
      <c r="A132" s="9">
        <v>6500</v>
      </c>
      <c r="B132" s="10" t="s">
        <v>161</v>
      </c>
      <c r="C132" s="13">
        <f>40641737+59492382+32571240</f>
        <v>132705359</v>
      </c>
      <c r="D132" s="12">
        <f t="shared" si="13"/>
        <v>0</v>
      </c>
      <c r="E132" s="13">
        <v>270696</v>
      </c>
      <c r="F132" s="13">
        <v>199210.87</v>
      </c>
      <c r="G132" s="13"/>
      <c r="H132" s="15">
        <v>34.83</v>
      </c>
      <c r="I132" s="15"/>
      <c r="J132" s="15"/>
      <c r="K132" s="14">
        <f t="shared" si="14"/>
        <v>34.83</v>
      </c>
      <c r="L132" s="14">
        <v>1.6</v>
      </c>
      <c r="M132" s="14"/>
      <c r="N132" s="14"/>
      <c r="O132" s="14"/>
      <c r="P132" s="14">
        <f t="shared" si="15"/>
        <v>36.43</v>
      </c>
    </row>
    <row r="133" spans="1:16" x14ac:dyDescent="0.2">
      <c r="A133" s="9">
        <v>6312</v>
      </c>
      <c r="B133" s="10" t="s">
        <v>159</v>
      </c>
      <c r="C133" s="13">
        <v>18816118</v>
      </c>
      <c r="D133" s="12">
        <f t="shared" si="13"/>
        <v>0</v>
      </c>
      <c r="E133" s="13">
        <v>11295</v>
      </c>
      <c r="F133" s="13"/>
      <c r="G133" s="13"/>
      <c r="H133" s="15">
        <v>27.74</v>
      </c>
      <c r="I133" s="15"/>
      <c r="J133" s="15"/>
      <c r="K133" s="14">
        <f t="shared" si="14"/>
        <v>27.74</v>
      </c>
      <c r="L133" s="14">
        <v>2.3199999999999998</v>
      </c>
      <c r="M133" s="14"/>
      <c r="N133" s="14"/>
      <c r="O133" s="14"/>
      <c r="P133" s="14">
        <f t="shared" si="15"/>
        <v>30.06</v>
      </c>
    </row>
    <row r="134" spans="1:16" x14ac:dyDescent="0.2">
      <c r="A134" s="16">
        <v>6312</v>
      </c>
      <c r="B134" s="17" t="s">
        <v>158</v>
      </c>
      <c r="C134" s="18">
        <v>41741344</v>
      </c>
      <c r="D134" s="8">
        <f t="shared" si="13"/>
        <v>0</v>
      </c>
      <c r="E134" s="18">
        <v>49182</v>
      </c>
      <c r="F134" s="18">
        <v>52508.04</v>
      </c>
      <c r="G134" s="18"/>
      <c r="H134" s="20">
        <v>32.96</v>
      </c>
      <c r="I134" s="20"/>
      <c r="J134" s="20"/>
      <c r="K134" s="19">
        <f t="shared" si="14"/>
        <v>32.96</v>
      </c>
      <c r="L134" s="19">
        <v>2.84</v>
      </c>
      <c r="M134" s="19"/>
      <c r="N134" s="19"/>
      <c r="O134" s="19"/>
      <c r="P134" s="19">
        <f t="shared" si="15"/>
        <v>35.799999999999997</v>
      </c>
    </row>
    <row r="135" spans="1:16" x14ac:dyDescent="0.2">
      <c r="A135" s="9">
        <v>5412</v>
      </c>
      <c r="B135" s="10" t="s">
        <v>135</v>
      </c>
      <c r="C135" s="13">
        <v>213890197</v>
      </c>
      <c r="D135" s="12">
        <f t="shared" si="13"/>
        <v>0</v>
      </c>
      <c r="E135" s="13">
        <v>366054</v>
      </c>
      <c r="F135" s="13">
        <v>268196.07</v>
      </c>
      <c r="G135" s="13"/>
      <c r="H135" s="15">
        <v>50.9</v>
      </c>
      <c r="I135" s="15"/>
      <c r="J135" s="15"/>
      <c r="K135" s="14">
        <f t="shared" si="14"/>
        <v>50.9</v>
      </c>
      <c r="L135" s="14"/>
      <c r="M135" s="14">
        <v>3.95</v>
      </c>
      <c r="N135" s="14">
        <v>0.32</v>
      </c>
      <c r="O135" s="14">
        <v>1.26</v>
      </c>
      <c r="P135" s="14">
        <f t="shared" si="15"/>
        <v>56.43</v>
      </c>
    </row>
    <row r="136" spans="1:16" x14ac:dyDescent="0.2">
      <c r="A136" s="9">
        <v>5712</v>
      </c>
      <c r="B136" s="10" t="s">
        <v>144</v>
      </c>
      <c r="C136" s="13">
        <v>86142298</v>
      </c>
      <c r="D136" s="12">
        <f t="shared" si="13"/>
        <v>0</v>
      </c>
      <c r="E136" s="13">
        <v>164149.5</v>
      </c>
      <c r="F136" s="13">
        <v>139447.64000000001</v>
      </c>
      <c r="G136" s="13"/>
      <c r="H136" s="15">
        <v>48.01</v>
      </c>
      <c r="I136" s="15">
        <v>4.21</v>
      </c>
      <c r="J136" s="15"/>
      <c r="K136" s="14">
        <f t="shared" si="14"/>
        <v>52.22</v>
      </c>
      <c r="L136" s="15">
        <v>2.83</v>
      </c>
      <c r="M136" s="15"/>
      <c r="N136" s="14"/>
      <c r="O136" s="14"/>
      <c r="P136" s="14">
        <f t="shared" si="15"/>
        <v>55.05</v>
      </c>
    </row>
    <row r="137" spans="1:16" x14ac:dyDescent="0.2">
      <c r="A137" s="21">
        <v>7012</v>
      </c>
      <c r="B137" s="22" t="s">
        <v>171</v>
      </c>
      <c r="C137" s="23">
        <v>78253018</v>
      </c>
      <c r="D137" s="8">
        <f t="shared" si="13"/>
        <v>0</v>
      </c>
      <c r="E137" s="23">
        <v>226834.5</v>
      </c>
      <c r="F137" s="23">
        <v>188468.73</v>
      </c>
      <c r="G137" s="23"/>
      <c r="H137" s="26">
        <v>46.53</v>
      </c>
      <c r="I137" s="26">
        <v>2.54</v>
      </c>
      <c r="J137" s="26"/>
      <c r="K137" s="25">
        <f t="shared" si="14"/>
        <v>49.07</v>
      </c>
      <c r="L137" s="25">
        <v>0.87</v>
      </c>
      <c r="M137" s="25"/>
      <c r="N137" s="25">
        <v>2.67</v>
      </c>
      <c r="O137" s="25"/>
      <c r="P137" s="25">
        <f t="shared" si="15"/>
        <v>52.61</v>
      </c>
    </row>
    <row r="138" spans="1:16" x14ac:dyDescent="0.2">
      <c r="A138" s="9">
        <v>5320</v>
      </c>
      <c r="B138" s="10" t="s">
        <v>133</v>
      </c>
      <c r="C138" s="13">
        <v>265804704</v>
      </c>
      <c r="D138" s="12">
        <f t="shared" si="13"/>
        <v>0</v>
      </c>
      <c r="E138" s="13">
        <v>507771</v>
      </c>
      <c r="F138" s="13">
        <v>250176.16</v>
      </c>
      <c r="G138" s="13"/>
      <c r="H138" s="15">
        <v>49.19</v>
      </c>
      <c r="I138" s="15">
        <v>1.75</v>
      </c>
      <c r="J138" s="15"/>
      <c r="K138" s="14">
        <f t="shared" si="14"/>
        <v>50.94</v>
      </c>
      <c r="L138" s="15">
        <v>0.12</v>
      </c>
      <c r="M138" s="15">
        <f>3.39+8.51</f>
        <v>11.9</v>
      </c>
      <c r="N138" s="15"/>
      <c r="O138" s="14"/>
      <c r="P138" s="14">
        <f t="shared" si="15"/>
        <v>62.959999999999994</v>
      </c>
    </row>
    <row r="139" spans="1:16" x14ac:dyDescent="0.2">
      <c r="A139" s="16">
        <v>6600</v>
      </c>
      <c r="B139" s="17" t="s">
        <v>162</v>
      </c>
      <c r="C139" s="18">
        <v>112063247</v>
      </c>
      <c r="D139" s="8">
        <f t="shared" si="13"/>
        <v>0</v>
      </c>
      <c r="E139" s="18">
        <v>298183.5</v>
      </c>
      <c r="F139" s="18">
        <v>193277.78</v>
      </c>
      <c r="G139" s="18"/>
      <c r="H139" s="20">
        <v>43.85</v>
      </c>
      <c r="I139" s="20"/>
      <c r="J139" s="20"/>
      <c r="K139" s="19">
        <f t="shared" si="14"/>
        <v>43.85</v>
      </c>
      <c r="L139" s="19"/>
      <c r="M139" s="19">
        <v>4.67</v>
      </c>
      <c r="N139" s="19"/>
      <c r="O139" s="19"/>
      <c r="P139" s="19">
        <f t="shared" si="15"/>
        <v>48.52</v>
      </c>
    </row>
    <row r="140" spans="1:16" x14ac:dyDescent="0.2">
      <c r="A140" s="9">
        <v>6700</v>
      </c>
      <c r="B140" s="10" t="s">
        <v>163</v>
      </c>
      <c r="C140" s="13">
        <f>21845764+68776446</f>
        <v>90622210</v>
      </c>
      <c r="D140" s="12">
        <f>4158306+1382642</f>
        <v>5540948</v>
      </c>
      <c r="E140" s="13">
        <v>137760</v>
      </c>
      <c r="F140" s="13">
        <v>112345.87</v>
      </c>
      <c r="G140" s="13"/>
      <c r="H140" s="15">
        <v>51.5</v>
      </c>
      <c r="I140" s="15"/>
      <c r="J140" s="15"/>
      <c r="K140" s="19">
        <f t="shared" si="14"/>
        <v>51.5</v>
      </c>
      <c r="L140" s="14">
        <v>2.77</v>
      </c>
      <c r="M140" s="14"/>
      <c r="N140" s="14">
        <v>8.0500000000000007</v>
      </c>
      <c r="O140" s="14"/>
      <c r="P140" s="14">
        <f t="shared" si="15"/>
        <v>62.320000000000007</v>
      </c>
    </row>
    <row r="141" spans="1:16" x14ac:dyDescent="0.2">
      <c r="A141" s="28">
        <v>6900</v>
      </c>
      <c r="B141" s="29" t="s">
        <v>167</v>
      </c>
      <c r="C141" s="30">
        <v>93641517</v>
      </c>
      <c r="D141" s="12">
        <f t="shared" ref="D141:D149" si="16">V141</f>
        <v>0</v>
      </c>
      <c r="E141" s="30">
        <v>336879</v>
      </c>
      <c r="F141" s="30">
        <v>223776.16</v>
      </c>
      <c r="G141" s="30"/>
      <c r="H141" s="32">
        <v>50.55</v>
      </c>
      <c r="I141" s="32">
        <v>3.4</v>
      </c>
      <c r="J141" s="32"/>
      <c r="K141" s="31">
        <f t="shared" si="14"/>
        <v>53.949999999999996</v>
      </c>
      <c r="L141" s="32">
        <v>3</v>
      </c>
      <c r="M141" s="32">
        <v>18.52</v>
      </c>
      <c r="N141" s="31"/>
      <c r="O141" s="31"/>
      <c r="P141" s="31">
        <f t="shared" si="15"/>
        <v>75.47</v>
      </c>
    </row>
    <row r="142" spans="1:16" x14ac:dyDescent="0.2">
      <c r="A142" s="28">
        <v>7100</v>
      </c>
      <c r="B142" s="29" t="s">
        <v>172</v>
      </c>
      <c r="C142" s="30">
        <v>143949801</v>
      </c>
      <c r="D142" s="12">
        <f t="shared" si="16"/>
        <v>0</v>
      </c>
      <c r="E142" s="30">
        <v>332515.5</v>
      </c>
      <c r="F142" s="30">
        <v>278506.62</v>
      </c>
      <c r="G142" s="30"/>
      <c r="H142" s="32">
        <v>42</v>
      </c>
      <c r="I142" s="32"/>
      <c r="J142" s="32"/>
      <c r="K142" s="31">
        <f t="shared" si="14"/>
        <v>42</v>
      </c>
      <c r="L142" s="31">
        <v>3</v>
      </c>
      <c r="M142" s="31"/>
      <c r="N142" s="31"/>
      <c r="O142" s="31"/>
      <c r="P142" s="31">
        <f t="shared" si="15"/>
        <v>45</v>
      </c>
    </row>
    <row r="143" spans="1:16" x14ac:dyDescent="0.2">
      <c r="A143" s="21">
        <v>7200</v>
      </c>
      <c r="B143" s="22" t="s">
        <v>173</v>
      </c>
      <c r="C143" s="23">
        <v>229448638</v>
      </c>
      <c r="D143" s="8">
        <f t="shared" si="16"/>
        <v>0</v>
      </c>
      <c r="E143" s="23">
        <v>88698</v>
      </c>
      <c r="F143" s="23">
        <v>58508.24</v>
      </c>
      <c r="G143" s="23"/>
      <c r="H143" s="26">
        <v>35.06</v>
      </c>
      <c r="I143" s="26"/>
      <c r="J143" s="26"/>
      <c r="K143" s="25">
        <f t="shared" si="14"/>
        <v>35.06</v>
      </c>
      <c r="L143" s="25"/>
      <c r="M143" s="25"/>
      <c r="N143" s="25">
        <v>1.32</v>
      </c>
      <c r="O143" s="25"/>
      <c r="P143" s="25">
        <f t="shared" si="15"/>
        <v>36.380000000000003</v>
      </c>
    </row>
    <row r="144" spans="1:16" x14ac:dyDescent="0.2">
      <c r="A144" s="9">
        <v>4120</v>
      </c>
      <c r="B144" s="10" t="s">
        <v>105</v>
      </c>
      <c r="C144" s="13">
        <v>520266749</v>
      </c>
      <c r="D144" s="12">
        <f t="shared" si="16"/>
        <v>0</v>
      </c>
      <c r="E144" s="13">
        <v>876638</v>
      </c>
      <c r="F144" s="13">
        <v>452725.72</v>
      </c>
      <c r="G144" s="13"/>
      <c r="H144" s="15">
        <v>54.57</v>
      </c>
      <c r="I144" s="15">
        <v>0.43</v>
      </c>
      <c r="J144" s="15"/>
      <c r="K144" s="14">
        <f t="shared" si="14"/>
        <v>55</v>
      </c>
      <c r="L144" s="15">
        <v>2.97</v>
      </c>
      <c r="M144" s="15">
        <v>6.29</v>
      </c>
      <c r="N144" s="14">
        <v>0.37</v>
      </c>
      <c r="O144" s="14"/>
      <c r="P144" s="14">
        <f t="shared" si="15"/>
        <v>64.63000000000001</v>
      </c>
    </row>
    <row r="145" spans="1:16" x14ac:dyDescent="0.2">
      <c r="A145" s="16" t="s">
        <v>128</v>
      </c>
      <c r="B145" s="17" t="s">
        <v>129</v>
      </c>
      <c r="C145" s="18">
        <v>6986479</v>
      </c>
      <c r="D145" s="8">
        <f t="shared" si="16"/>
        <v>0</v>
      </c>
      <c r="E145" s="18">
        <v>17844</v>
      </c>
      <c r="F145" s="18"/>
      <c r="G145" s="18"/>
      <c r="H145" s="20">
        <v>50.15</v>
      </c>
      <c r="I145" s="20"/>
      <c r="J145" s="20"/>
      <c r="K145" s="19">
        <f t="shared" si="14"/>
        <v>50.15</v>
      </c>
      <c r="L145" s="19">
        <v>2.7</v>
      </c>
      <c r="M145" s="19"/>
      <c r="N145" s="19"/>
      <c r="O145" s="19"/>
      <c r="P145" s="19">
        <f t="shared" si="15"/>
        <v>52.85</v>
      </c>
    </row>
    <row r="146" spans="1:16" x14ac:dyDescent="0.2">
      <c r="A146" s="9">
        <v>5131</v>
      </c>
      <c r="B146" s="10" t="s">
        <v>127</v>
      </c>
      <c r="C146" s="13">
        <v>12882244</v>
      </c>
      <c r="D146" s="12">
        <f t="shared" si="16"/>
        <v>0</v>
      </c>
      <c r="E146" s="13">
        <v>38529</v>
      </c>
      <c r="F146" s="13">
        <v>46771.06</v>
      </c>
      <c r="G146" s="13"/>
      <c r="H146" s="15">
        <v>55</v>
      </c>
      <c r="I146" s="15"/>
      <c r="J146" s="15"/>
      <c r="K146" s="14">
        <f t="shared" si="14"/>
        <v>55</v>
      </c>
      <c r="L146" s="14">
        <v>2.2000000000000002</v>
      </c>
      <c r="M146" s="14"/>
      <c r="N146" s="14"/>
      <c r="O146" s="14"/>
      <c r="P146" s="14">
        <f t="shared" si="15"/>
        <v>57.2</v>
      </c>
    </row>
    <row r="147" spans="1:16" x14ac:dyDescent="0.2">
      <c r="A147" s="28">
        <v>7300</v>
      </c>
      <c r="B147" s="29" t="s">
        <v>174</v>
      </c>
      <c r="C147" s="30">
        <v>82447202</v>
      </c>
      <c r="D147" s="12">
        <f t="shared" si="16"/>
        <v>0</v>
      </c>
      <c r="E147" s="30">
        <v>278152.5</v>
      </c>
      <c r="F147" s="30">
        <v>206285.84</v>
      </c>
      <c r="G147" s="30"/>
      <c r="H147" s="32">
        <v>46.71</v>
      </c>
      <c r="I147" s="32"/>
      <c r="J147" s="32"/>
      <c r="K147" s="31">
        <f t="shared" si="14"/>
        <v>46.71</v>
      </c>
      <c r="L147" s="31">
        <v>2.97</v>
      </c>
      <c r="M147" s="31"/>
      <c r="N147" s="31"/>
      <c r="O147" s="31"/>
      <c r="P147" s="31">
        <f t="shared" si="15"/>
        <v>49.68</v>
      </c>
    </row>
    <row r="148" spans="1:16" x14ac:dyDescent="0.2">
      <c r="A148" s="21">
        <v>7500</v>
      </c>
      <c r="B148" s="22" t="s">
        <v>177</v>
      </c>
      <c r="C148" s="23">
        <v>598170580</v>
      </c>
      <c r="D148" s="8">
        <f t="shared" si="16"/>
        <v>0</v>
      </c>
      <c r="E148" s="23">
        <v>910408</v>
      </c>
      <c r="F148" s="23">
        <v>600530.03</v>
      </c>
      <c r="G148" s="23"/>
      <c r="H148" s="26">
        <v>47.41</v>
      </c>
      <c r="I148" s="5"/>
      <c r="J148" s="5"/>
      <c r="K148" s="25">
        <f t="shared" si="14"/>
        <v>47.41</v>
      </c>
      <c r="L148" s="5"/>
      <c r="M148" s="5"/>
      <c r="N148" s="5"/>
      <c r="O148" s="5"/>
      <c r="P148" s="25">
        <f t="shared" si="15"/>
        <v>47.41</v>
      </c>
    </row>
    <row r="149" spans="1:16" x14ac:dyDescent="0.2">
      <c r="A149" s="28">
        <v>7400</v>
      </c>
      <c r="B149" s="29" t="s">
        <v>176</v>
      </c>
      <c r="C149" s="30">
        <v>95115182</v>
      </c>
      <c r="D149" s="12">
        <f t="shared" si="16"/>
        <v>0</v>
      </c>
      <c r="E149" s="30">
        <v>228343.5</v>
      </c>
      <c r="F149" s="30">
        <v>186635.76</v>
      </c>
      <c r="G149" s="30"/>
      <c r="H149" s="32">
        <v>45.32</v>
      </c>
      <c r="I149" s="32"/>
      <c r="J149" s="32"/>
      <c r="K149" s="31">
        <f t="shared" si="14"/>
        <v>45.32</v>
      </c>
      <c r="L149" s="31"/>
      <c r="M149" s="31"/>
      <c r="N149" s="31"/>
      <c r="O149" s="31"/>
      <c r="P149" s="31">
        <f t="shared" si="15"/>
        <v>45.32</v>
      </c>
    </row>
    <row r="150" spans="1:16" x14ac:dyDescent="0.2">
      <c r="A150" s="21">
        <v>8113</v>
      </c>
      <c r="B150" s="22" t="s">
        <v>190</v>
      </c>
      <c r="C150" s="23">
        <v>91155</v>
      </c>
      <c r="D150" s="8"/>
      <c r="E150" s="23"/>
      <c r="F150" s="23"/>
      <c r="G150" s="23"/>
      <c r="H150" s="26">
        <v>22.04</v>
      </c>
      <c r="I150" s="26"/>
      <c r="J150" s="26"/>
      <c r="K150" s="25">
        <f t="shared" si="14"/>
        <v>22.04</v>
      </c>
      <c r="L150" s="5"/>
      <c r="M150" s="5">
        <v>5.99</v>
      </c>
      <c r="N150" s="5"/>
      <c r="O150" s="5"/>
      <c r="P150" s="25">
        <f t="shared" si="15"/>
        <v>28.03</v>
      </c>
    </row>
    <row r="151" spans="1:16" x14ac:dyDescent="0.2">
      <c r="A151" s="28">
        <v>8113</v>
      </c>
      <c r="B151" s="29" t="s">
        <v>189</v>
      </c>
      <c r="C151" s="30">
        <v>37968907</v>
      </c>
      <c r="D151" s="12">
        <f t="shared" ref="D151:D163" si="17">V151</f>
        <v>0</v>
      </c>
      <c r="E151" s="30">
        <v>96597</v>
      </c>
      <c r="F151" s="30">
        <v>88300.25</v>
      </c>
      <c r="G151" s="30"/>
      <c r="H151" s="32">
        <v>40.36</v>
      </c>
      <c r="I151" s="32"/>
      <c r="J151" s="32"/>
      <c r="K151" s="31">
        <f t="shared" si="14"/>
        <v>40.36</v>
      </c>
      <c r="L151" s="31"/>
      <c r="M151" s="31"/>
      <c r="N151" s="41"/>
      <c r="O151" s="41">
        <v>5.79</v>
      </c>
      <c r="P151" s="31">
        <f t="shared" si="15"/>
        <v>46.15</v>
      </c>
    </row>
    <row r="152" spans="1:16" x14ac:dyDescent="0.2">
      <c r="A152" s="21">
        <v>7700</v>
      </c>
      <c r="B152" s="22" t="s">
        <v>183</v>
      </c>
      <c r="C152" s="23">
        <v>141160446</v>
      </c>
      <c r="D152" s="8">
        <f t="shared" si="17"/>
        <v>0</v>
      </c>
      <c r="E152" s="23">
        <v>335064</v>
      </c>
      <c r="F152" s="23">
        <v>230190.46</v>
      </c>
      <c r="G152" s="23"/>
      <c r="H152" s="26">
        <v>34.799999999999997</v>
      </c>
      <c r="I152" s="26"/>
      <c r="J152" s="26"/>
      <c r="K152" s="25">
        <f t="shared" si="14"/>
        <v>34.799999999999997</v>
      </c>
      <c r="L152" s="25">
        <v>0.7</v>
      </c>
      <c r="M152" s="25"/>
      <c r="N152" s="25"/>
      <c r="O152" s="25"/>
      <c r="P152" s="25">
        <f t="shared" si="15"/>
        <v>35.5</v>
      </c>
    </row>
    <row r="153" spans="1:16" x14ac:dyDescent="0.2">
      <c r="A153" s="28">
        <v>7800</v>
      </c>
      <c r="B153" s="29" t="s">
        <v>184</v>
      </c>
      <c r="C153" s="30">
        <v>59001814</v>
      </c>
      <c r="D153" s="12">
        <f t="shared" si="17"/>
        <v>0</v>
      </c>
      <c r="E153" s="30">
        <v>174591</v>
      </c>
      <c r="F153" s="30">
        <v>129524.39</v>
      </c>
      <c r="G153" s="30"/>
      <c r="H153" s="32">
        <v>41.42</v>
      </c>
      <c r="I153" s="32"/>
      <c r="J153" s="32"/>
      <c r="K153" s="31">
        <f t="shared" si="14"/>
        <v>41.42</v>
      </c>
      <c r="L153" s="31"/>
      <c r="M153" s="41">
        <v>0.84</v>
      </c>
      <c r="N153" s="41"/>
      <c r="O153" s="41"/>
      <c r="P153" s="31">
        <f t="shared" si="15"/>
        <v>42.260000000000005</v>
      </c>
    </row>
    <row r="154" spans="1:16" x14ac:dyDescent="0.2">
      <c r="A154" s="9" t="s">
        <v>19</v>
      </c>
      <c r="B154" s="10" t="s">
        <v>20</v>
      </c>
      <c r="C154" s="13">
        <v>32571913</v>
      </c>
      <c r="D154" s="12">
        <f t="shared" si="17"/>
        <v>0</v>
      </c>
      <c r="E154" s="13">
        <v>40039.5</v>
      </c>
      <c r="F154" s="13">
        <v>30356.91</v>
      </c>
      <c r="G154" s="13"/>
      <c r="H154" s="14">
        <v>37.75</v>
      </c>
      <c r="I154" s="15"/>
      <c r="J154" s="15"/>
      <c r="K154" s="14">
        <f t="shared" si="14"/>
        <v>37.75</v>
      </c>
      <c r="L154" s="14"/>
      <c r="M154" s="14"/>
      <c r="N154" s="14">
        <v>2.0699999999999998</v>
      </c>
      <c r="O154" s="14"/>
      <c r="P154" s="14">
        <f t="shared" si="15"/>
        <v>39.82</v>
      </c>
    </row>
    <row r="155" spans="1:16" x14ac:dyDescent="0.2">
      <c r="A155" s="9">
        <v>3112</v>
      </c>
      <c r="B155" s="10" t="s">
        <v>87</v>
      </c>
      <c r="C155" s="13">
        <v>102720449</v>
      </c>
      <c r="D155" s="12">
        <f t="shared" si="17"/>
        <v>0</v>
      </c>
      <c r="E155" s="13">
        <v>177653.5</v>
      </c>
      <c r="F155" s="13">
        <v>124179.48</v>
      </c>
      <c r="G155" s="13"/>
      <c r="H155" s="15">
        <v>40.69</v>
      </c>
      <c r="I155" s="15"/>
      <c r="J155" s="15"/>
      <c r="K155" s="14">
        <f t="shared" si="14"/>
        <v>40.69</v>
      </c>
      <c r="L155" s="14"/>
      <c r="M155" s="14">
        <v>2.21</v>
      </c>
      <c r="N155" s="14"/>
      <c r="O155" s="14"/>
      <c r="P155" s="14">
        <f t="shared" si="15"/>
        <v>42.9</v>
      </c>
    </row>
    <row r="156" spans="1:16" x14ac:dyDescent="0.2">
      <c r="A156" s="16">
        <v>1320</v>
      </c>
      <c r="B156" s="17" t="s">
        <v>47</v>
      </c>
      <c r="C156" s="18">
        <v>122361261</v>
      </c>
      <c r="D156" s="8">
        <f t="shared" si="17"/>
        <v>0</v>
      </c>
      <c r="E156" s="18">
        <v>267636</v>
      </c>
      <c r="F156" s="18">
        <v>191821.74</v>
      </c>
      <c r="G156" s="18"/>
      <c r="H156" s="19">
        <v>51.73</v>
      </c>
      <c r="I156" s="20"/>
      <c r="J156" s="20"/>
      <c r="K156" s="19">
        <f t="shared" si="14"/>
        <v>51.73</v>
      </c>
      <c r="L156" s="19">
        <v>3.01</v>
      </c>
      <c r="M156" s="19"/>
      <c r="N156" s="19"/>
      <c r="O156" s="19"/>
      <c r="P156" s="19">
        <f t="shared" si="15"/>
        <v>54.739999999999995</v>
      </c>
    </row>
    <row r="157" spans="1:16" x14ac:dyDescent="0.2">
      <c r="A157" s="21">
        <v>6812</v>
      </c>
      <c r="B157" s="22" t="s">
        <v>166</v>
      </c>
      <c r="C157" s="23">
        <v>58390737</v>
      </c>
      <c r="D157" s="8">
        <f t="shared" si="17"/>
        <v>0</v>
      </c>
      <c r="E157" s="23">
        <v>37152</v>
      </c>
      <c r="F157" s="23">
        <v>36961.589999999997</v>
      </c>
      <c r="G157" s="23"/>
      <c r="H157" s="26">
        <v>40.14</v>
      </c>
      <c r="I157" s="26"/>
      <c r="J157" s="26"/>
      <c r="K157" s="25">
        <f t="shared" si="14"/>
        <v>40.14</v>
      </c>
      <c r="L157" s="25">
        <v>1.78</v>
      </c>
      <c r="M157" s="25"/>
      <c r="N157" s="25"/>
      <c r="O157" s="25"/>
      <c r="P157" s="25">
        <f t="shared" si="15"/>
        <v>41.92</v>
      </c>
    </row>
    <row r="158" spans="1:16" x14ac:dyDescent="0.2">
      <c r="A158" s="21">
        <v>7613</v>
      </c>
      <c r="B158" s="22" t="s">
        <v>181</v>
      </c>
      <c r="C158" s="23">
        <v>3251315</v>
      </c>
      <c r="D158" s="8">
        <f t="shared" si="17"/>
        <v>0</v>
      </c>
      <c r="E158" s="23">
        <v>2828.5</v>
      </c>
      <c r="F158" s="23"/>
      <c r="G158" s="23"/>
      <c r="H158" s="26">
        <v>24.76</v>
      </c>
      <c r="I158" s="26"/>
      <c r="J158" s="26"/>
      <c r="K158" s="25">
        <f t="shared" si="14"/>
        <v>24.76</v>
      </c>
      <c r="L158" s="25">
        <v>0.22</v>
      </c>
      <c r="M158" s="25"/>
      <c r="N158" s="25"/>
      <c r="O158" s="25"/>
      <c r="P158" s="25">
        <f t="shared" si="15"/>
        <v>24.98</v>
      </c>
    </row>
    <row r="159" spans="1:16" x14ac:dyDescent="0.2">
      <c r="A159" s="28">
        <v>7613</v>
      </c>
      <c r="B159" s="29" t="s">
        <v>180</v>
      </c>
      <c r="C159" s="30">
        <v>139891526</v>
      </c>
      <c r="D159" s="12">
        <f t="shared" si="17"/>
        <v>0</v>
      </c>
      <c r="E159" s="30">
        <v>167734</v>
      </c>
      <c r="F159" s="30">
        <v>111819.07</v>
      </c>
      <c r="G159" s="30"/>
      <c r="H159" s="32">
        <v>39.89</v>
      </c>
      <c r="I159" s="32"/>
      <c r="J159" s="32"/>
      <c r="K159" s="31">
        <f t="shared" si="14"/>
        <v>39.89</v>
      </c>
      <c r="L159" s="31">
        <v>0.46</v>
      </c>
      <c r="M159" s="31"/>
      <c r="N159" s="31"/>
      <c r="O159" s="31"/>
      <c r="P159" s="31">
        <f t="shared" si="15"/>
        <v>40.35</v>
      </c>
    </row>
    <row r="160" spans="1:16" x14ac:dyDescent="0.2">
      <c r="A160" s="21">
        <v>7900</v>
      </c>
      <c r="B160" s="22" t="s">
        <v>185</v>
      </c>
      <c r="C160" s="23">
        <v>57769276</v>
      </c>
      <c r="D160" s="18">
        <f t="shared" si="17"/>
        <v>0</v>
      </c>
      <c r="E160" s="23">
        <v>102592.5</v>
      </c>
      <c r="F160" s="23">
        <v>89308.55</v>
      </c>
      <c r="G160" s="23"/>
      <c r="H160" s="26">
        <v>32.03</v>
      </c>
      <c r="I160" s="26"/>
      <c r="J160" s="26"/>
      <c r="K160" s="25">
        <f t="shared" si="14"/>
        <v>32.03</v>
      </c>
      <c r="L160" s="25">
        <v>3</v>
      </c>
      <c r="M160" s="51">
        <v>2</v>
      </c>
      <c r="N160" s="5"/>
      <c r="O160" s="5"/>
      <c r="P160" s="25">
        <f t="shared" si="15"/>
        <v>37.03</v>
      </c>
    </row>
    <row r="161" spans="1:16" x14ac:dyDescent="0.2">
      <c r="A161" s="16">
        <v>4920</v>
      </c>
      <c r="B161" s="17" t="s">
        <v>122</v>
      </c>
      <c r="C161" s="18">
        <v>25537473</v>
      </c>
      <c r="D161" s="8">
        <f t="shared" si="17"/>
        <v>0</v>
      </c>
      <c r="E161" s="18">
        <v>71106</v>
      </c>
      <c r="F161" s="18">
        <v>62365.04</v>
      </c>
      <c r="G161" s="18"/>
      <c r="H161" s="20">
        <v>49.2</v>
      </c>
      <c r="I161" s="20"/>
      <c r="J161" s="20"/>
      <c r="K161" s="19">
        <f t="shared" si="14"/>
        <v>49.2</v>
      </c>
      <c r="L161" s="19">
        <v>2.6</v>
      </c>
      <c r="M161" s="19"/>
      <c r="N161" s="19">
        <v>0.3</v>
      </c>
      <c r="O161" s="19"/>
      <c r="P161" s="19">
        <f t="shared" si="15"/>
        <v>52.1</v>
      </c>
    </row>
    <row r="162" spans="1:16" x14ac:dyDescent="0.2">
      <c r="A162" s="21">
        <v>8220</v>
      </c>
      <c r="B162" s="22" t="s">
        <v>192</v>
      </c>
      <c r="C162" s="23">
        <v>54635783</v>
      </c>
      <c r="D162" s="8">
        <f t="shared" si="17"/>
        <v>0</v>
      </c>
      <c r="E162" s="23">
        <v>110441</v>
      </c>
      <c r="F162" s="23">
        <v>101328.07</v>
      </c>
      <c r="G162" s="23"/>
      <c r="H162" s="26">
        <v>37.89</v>
      </c>
      <c r="I162" s="26"/>
      <c r="J162" s="26"/>
      <c r="K162" s="25">
        <f t="shared" si="14"/>
        <v>37.89</v>
      </c>
      <c r="L162" s="25">
        <v>3</v>
      </c>
      <c r="M162" s="25">
        <v>9.1999999999999993</v>
      </c>
      <c r="N162" s="5"/>
      <c r="O162" s="5"/>
      <c r="P162" s="25">
        <f t="shared" si="15"/>
        <v>50.09</v>
      </c>
    </row>
    <row r="163" spans="1:16" x14ac:dyDescent="0.2">
      <c r="A163" s="28">
        <v>8200</v>
      </c>
      <c r="B163" s="29" t="s">
        <v>191</v>
      </c>
      <c r="C163" s="30">
        <v>127234482</v>
      </c>
      <c r="D163" s="12">
        <f t="shared" si="17"/>
        <v>0</v>
      </c>
      <c r="E163" s="30">
        <v>191369</v>
      </c>
      <c r="F163" s="30">
        <v>135456.42000000001</v>
      </c>
      <c r="G163" s="30"/>
      <c r="H163" s="32">
        <v>39.22</v>
      </c>
      <c r="I163" s="32"/>
      <c r="J163" s="32"/>
      <c r="K163" s="31">
        <f t="shared" ref="K163:K194" si="18">SUM(H163:J163)</f>
        <v>39.22</v>
      </c>
      <c r="L163" s="31">
        <v>2.33</v>
      </c>
      <c r="M163" s="41"/>
      <c r="N163" s="41">
        <v>1.55</v>
      </c>
      <c r="O163" s="41"/>
      <c r="P163" s="31">
        <f t="shared" ref="P163:P194" si="19">SUM(K163:O163)</f>
        <v>43.099999999999994</v>
      </c>
    </row>
    <row r="164" spans="1:16" x14ac:dyDescent="0.2">
      <c r="A164" s="52" t="s">
        <v>187</v>
      </c>
      <c r="B164" s="2"/>
      <c r="C164" s="53"/>
      <c r="D164" s="54"/>
      <c r="E164" s="1"/>
      <c r="F164" s="54"/>
      <c r="G164" s="54"/>
      <c r="H164" s="55"/>
      <c r="I164" s="55"/>
      <c r="J164" s="55"/>
      <c r="K164" s="3"/>
      <c r="L164" s="2"/>
      <c r="M164" s="2"/>
      <c r="N164" s="2"/>
      <c r="O164" s="2"/>
      <c r="P164" s="3"/>
    </row>
  </sheetData>
  <sortState ref="A4:P164">
    <sortCondition ref="B3:B164"/>
  </sortState>
  <mergeCells count="15">
    <mergeCell ref="F1:F2"/>
    <mergeCell ref="A1:A2"/>
    <mergeCell ref="B1:B2"/>
    <mergeCell ref="C1:C2"/>
    <mergeCell ref="D1:D2"/>
    <mergeCell ref="E1:E2"/>
    <mergeCell ref="N1:N2"/>
    <mergeCell ref="O1:O2"/>
    <mergeCell ref="P1:P2"/>
    <mergeCell ref="H1:H2"/>
    <mergeCell ref="I1:I2"/>
    <mergeCell ref="K1:K2"/>
    <mergeCell ref="J1:J2"/>
    <mergeCell ref="L1:L2"/>
    <mergeCell ref="M1:M2"/>
  </mergeCells>
  <pageMargins left="0.7" right="0.7" top="0.75" bottom="0.75" header="0.3" footer="0.3"/>
  <pageSetup scale="70" orientation="landscape" verticalDpi="0" r:id="rId1"/>
  <headerFooter>
    <oddHeader>&amp;C&amp;"Arial,Bold"&amp;16ASSESSMENT/TAX LEVY INFORMATION 2012-2013</oddHead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Sheet1</vt:lpstr>
      <vt:lpstr>Sheet2</vt:lpstr>
      <vt:lpstr>Sheet3</vt:lpstr>
      <vt:lpstr>Sheet1!Print_Titles</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Shelia M. Miller</dc:creator>
  <cp:lastModifiedBy>Shelia M. Miller</cp:lastModifiedBy>
  <dcterms:created xsi:type="dcterms:W3CDTF">2013-12-17T16:19:46Z</dcterms:created>
  <dcterms:modified xsi:type="dcterms:W3CDTF">2014-01-10T16:28:41Z</dcterms:modified>
</cp:coreProperties>
</file>